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old\Desktop\NEWIA\KLIENCI\ŚMIECH\GMINA NOWA DĘBA\2026\PRZETARG\OSTATECZNY\OST_20251123\"/>
    </mc:Choice>
  </mc:AlternateContent>
  <xr:revisionPtr revIDLastSave="0" documentId="13_ncr:1_{0A1DBD06-1EAE-4F37-A1A1-7CA864EC5745}" xr6:coauthVersionLast="47" xr6:coauthVersionMax="47" xr10:uidLastSave="{00000000-0000-0000-0000-000000000000}"/>
  <bookViews>
    <workbookView xWindow="1515" yWindow="1515" windowWidth="21600" windowHeight="11235" tabRatio="923" firstSheet="2" activeTab="10" xr2:uid="{C27B0E9E-14A3-4925-B679-68789106B7F4}"/>
  </bookViews>
  <sheets>
    <sheet name="ANKIETA" sheetId="1" r:id="rId1"/>
    <sheet name="BUDYNKI I BUDOWLE" sheetId="2" r:id="rId2"/>
    <sheet name="DROGI I SIECI" sheetId="3" r:id="rId3"/>
    <sheet name="ŚRODKI TRWAŁE" sheetId="4" r:id="rId4"/>
    <sheet name="ELEKTRONIKA" sheetId="15" r:id="rId5"/>
    <sheet name="GOTÓWKA" sheetId="7" r:id="rId6"/>
    <sheet name="MASZYNY, URZĄDZENIA " sheetId="14" r:id="rId7"/>
    <sheet name="NNW OSP" sheetId="11" r:id="rId8"/>
    <sheet name="Arkusz zbiorczy_SU_2026" sheetId="16" r:id="rId9"/>
    <sheet name="Pojazdy" sheetId="12" r:id="rId10"/>
    <sheet name="NNW Inkasenci" sheetId="13" r:id="rId11"/>
  </sheets>
  <definedNames>
    <definedName name="_xlnm._FilterDatabase" localSheetId="0" hidden="1">ANKIETA!$A$4:$L$4</definedName>
    <definedName name="SłownikZU2017" localSheetId="8">#REF!</definedName>
    <definedName name="SłownikZU2017" localSheetId="4">#REF!</definedName>
    <definedName name="SłownikZU2017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1" i="2" l="1"/>
  <c r="G175" i="2"/>
  <c r="G63" i="14"/>
  <c r="G53" i="14"/>
  <c r="G41" i="14"/>
  <c r="G38" i="14"/>
  <c r="G33" i="14"/>
  <c r="G30" i="14"/>
  <c r="G26" i="14"/>
  <c r="G21" i="14"/>
  <c r="G17" i="14"/>
  <c r="G66" i="14" l="1"/>
  <c r="G42" i="14"/>
  <c r="G19" i="16"/>
  <c r="K19" i="16"/>
  <c r="J19" i="16"/>
  <c r="I19" i="16"/>
  <c r="H19" i="16"/>
  <c r="M6" i="16"/>
  <c r="D428" i="15"/>
  <c r="D391" i="15"/>
  <c r="D429" i="15" s="1"/>
  <c r="D379" i="15"/>
  <c r="D385" i="15" s="1"/>
  <c r="D358" i="15"/>
  <c r="D353" i="15"/>
  <c r="D349" i="15"/>
  <c r="D359" i="15" s="1"/>
  <c r="D333" i="15"/>
  <c r="D327" i="15"/>
  <c r="D315" i="15"/>
  <c r="D311" i="15"/>
  <c r="D316" i="15" s="1"/>
  <c r="D287" i="15"/>
  <c r="D272" i="15"/>
  <c r="D268" i="15"/>
  <c r="D273" i="15" s="1"/>
  <c r="D256" i="15"/>
  <c r="D253" i="15"/>
  <c r="D242" i="15"/>
  <c r="D238" i="15"/>
  <c r="D243" i="15" s="1"/>
  <c r="D223" i="15"/>
  <c r="D219" i="15"/>
  <c r="D197" i="15"/>
  <c r="D194" i="15"/>
  <c r="D189" i="15"/>
  <c r="D135" i="15"/>
  <c r="D131" i="15"/>
  <c r="D136" i="15" s="1"/>
  <c r="D102" i="15"/>
  <c r="D98" i="15"/>
  <c r="D74" i="15"/>
  <c r="D67" i="15"/>
  <c r="D68" i="15" s="1"/>
  <c r="D60" i="15"/>
  <c r="D33" i="15"/>
  <c r="D28" i="15"/>
  <c r="D34" i="15" s="1"/>
  <c r="AA19" i="12"/>
  <c r="D15" i="13"/>
  <c r="C15" i="11"/>
  <c r="G43" i="2"/>
  <c r="G173" i="2"/>
  <c r="G174" i="2"/>
  <c r="S42" i="12"/>
  <c r="U41" i="12"/>
  <c r="H41" i="12"/>
  <c r="G41" i="12"/>
  <c r="AA40" i="12"/>
  <c r="Y40" i="12"/>
  <c r="W40" i="12"/>
  <c r="U40" i="12"/>
  <c r="H40" i="12"/>
  <c r="G40" i="12"/>
  <c r="G164" i="2"/>
  <c r="G170" i="2"/>
  <c r="G172" i="2"/>
  <c r="G49" i="2"/>
  <c r="G75" i="2"/>
  <c r="X39" i="12"/>
  <c r="V39" i="12"/>
  <c r="U39" i="12"/>
  <c r="W39" i="12"/>
  <c r="X38" i="12"/>
  <c r="V38" i="12"/>
  <c r="U38" i="12"/>
  <c r="Y38" i="12"/>
  <c r="H39" i="12"/>
  <c r="G39" i="12"/>
  <c r="H38" i="12"/>
  <c r="G38" i="12"/>
  <c r="AA36" i="12"/>
  <c r="AA30" i="12"/>
  <c r="AA6" i="12"/>
  <c r="Y37" i="12"/>
  <c r="Y36" i="12"/>
  <c r="Y35" i="12"/>
  <c r="Y33" i="12"/>
  <c r="Y31" i="12"/>
  <c r="Y30" i="12"/>
  <c r="Y28" i="12"/>
  <c r="Y27" i="12"/>
  <c r="Y24" i="12"/>
  <c r="Y22" i="12"/>
  <c r="Y6" i="12"/>
  <c r="Y20" i="12"/>
  <c r="Y19" i="12"/>
  <c r="Y18" i="12"/>
  <c r="Y17" i="12"/>
  <c r="Y16" i="12"/>
  <c r="Y15" i="12"/>
  <c r="Y14" i="12"/>
  <c r="Y13" i="12"/>
  <c r="Y12" i="12"/>
  <c r="Y11" i="12"/>
  <c r="Y10" i="12"/>
  <c r="Y9" i="12"/>
  <c r="Y8" i="12"/>
  <c r="W37" i="12"/>
  <c r="W36" i="12"/>
  <c r="W35" i="12"/>
  <c r="W33" i="12"/>
  <c r="W31" i="12"/>
  <c r="W30" i="12"/>
  <c r="W28" i="12"/>
  <c r="W27" i="12"/>
  <c r="W24" i="12"/>
  <c r="W22" i="12"/>
  <c r="W20" i="12"/>
  <c r="W19" i="12"/>
  <c r="W18" i="12"/>
  <c r="W17" i="12"/>
  <c r="W16" i="12"/>
  <c r="W15" i="12"/>
  <c r="W14" i="12"/>
  <c r="W13" i="12"/>
  <c r="W12" i="12"/>
  <c r="W11" i="12"/>
  <c r="W10" i="12"/>
  <c r="W9" i="12"/>
  <c r="W8" i="12"/>
  <c r="W6" i="12"/>
  <c r="U36" i="12"/>
  <c r="U35" i="12"/>
  <c r="U34" i="12"/>
  <c r="U33" i="12"/>
  <c r="U32" i="12"/>
  <c r="U31" i="12"/>
  <c r="U30" i="12"/>
  <c r="U29" i="12"/>
  <c r="U28" i="12"/>
  <c r="U27" i="12"/>
  <c r="U26" i="12"/>
  <c r="U25" i="12"/>
  <c r="U24" i="12"/>
  <c r="U23" i="12"/>
  <c r="U22" i="12"/>
  <c r="U21" i="12"/>
  <c r="U20" i="12"/>
  <c r="U19" i="12"/>
  <c r="U18" i="12"/>
  <c r="U17" i="12"/>
  <c r="U16" i="12"/>
  <c r="U15" i="12"/>
  <c r="U14" i="12"/>
  <c r="U13" i="12"/>
  <c r="U12" i="12"/>
  <c r="U11" i="12"/>
  <c r="U10" i="12"/>
  <c r="U9" i="12"/>
  <c r="U8" i="12"/>
  <c r="U7" i="12"/>
  <c r="U6" i="12"/>
  <c r="U37" i="12"/>
  <c r="H37" i="12"/>
  <c r="G37" i="12"/>
  <c r="G100" i="2"/>
  <c r="G80" i="2"/>
  <c r="H9" i="2"/>
  <c r="H52" i="2"/>
  <c r="H92" i="2"/>
  <c r="G24" i="2"/>
  <c r="H36" i="12"/>
  <c r="G36" i="12"/>
  <c r="H35" i="12"/>
  <c r="G35" i="12"/>
  <c r="H34" i="12"/>
  <c r="G34" i="12"/>
  <c r="H33" i="12"/>
  <c r="G33" i="12"/>
  <c r="G52" i="2"/>
  <c r="J32" i="12"/>
  <c r="H32" i="12"/>
  <c r="G32" i="12"/>
  <c r="D32" i="12"/>
  <c r="C32" i="12"/>
  <c r="J31" i="12"/>
  <c r="H31" i="12"/>
  <c r="G31" i="12"/>
  <c r="D31" i="12"/>
  <c r="C31" i="12"/>
  <c r="J30" i="12"/>
  <c r="H30" i="12"/>
  <c r="G30" i="12"/>
  <c r="D30" i="12"/>
  <c r="C30" i="12"/>
  <c r="J29" i="12"/>
  <c r="H29" i="12"/>
  <c r="G29" i="12"/>
  <c r="D29" i="12"/>
  <c r="C29" i="12"/>
  <c r="J28" i="12"/>
  <c r="H28" i="12"/>
  <c r="G28" i="12"/>
  <c r="D28" i="12"/>
  <c r="C28" i="12"/>
  <c r="J27" i="12"/>
  <c r="H27" i="12"/>
  <c r="G27" i="12"/>
  <c r="D27" i="12"/>
  <c r="C27" i="12"/>
  <c r="J26" i="12"/>
  <c r="H26" i="12"/>
  <c r="G26" i="12"/>
  <c r="D26" i="12"/>
  <c r="C26" i="12"/>
  <c r="J25" i="12"/>
  <c r="H25" i="12"/>
  <c r="G25" i="12"/>
  <c r="D25" i="12"/>
  <c r="C25" i="12"/>
  <c r="J24" i="12"/>
  <c r="H24" i="12"/>
  <c r="G24" i="12"/>
  <c r="D24" i="12"/>
  <c r="C24" i="12"/>
  <c r="J23" i="12"/>
  <c r="H23" i="12"/>
  <c r="G23" i="12"/>
  <c r="D23" i="12"/>
  <c r="C23" i="12"/>
  <c r="J22" i="12"/>
  <c r="H22" i="12"/>
  <c r="G22" i="12"/>
  <c r="D22" i="12"/>
  <c r="C22" i="12"/>
  <c r="J21" i="12"/>
  <c r="H21" i="12"/>
  <c r="G21" i="12"/>
  <c r="D21" i="12"/>
  <c r="C21" i="12"/>
  <c r="J20" i="12"/>
  <c r="H20" i="12"/>
  <c r="G20" i="12"/>
  <c r="D20" i="12"/>
  <c r="C20" i="12"/>
  <c r="J19" i="12"/>
  <c r="H19" i="12"/>
  <c r="G19" i="12"/>
  <c r="D19" i="12"/>
  <c r="C19" i="12"/>
  <c r="J18" i="12"/>
  <c r="H18" i="12"/>
  <c r="G18" i="12"/>
  <c r="D18" i="12"/>
  <c r="C18" i="12"/>
  <c r="J17" i="12"/>
  <c r="H17" i="12"/>
  <c r="G17" i="12"/>
  <c r="D17" i="12"/>
  <c r="C17" i="12"/>
  <c r="J16" i="12"/>
  <c r="H16" i="12"/>
  <c r="G16" i="12"/>
  <c r="D16" i="12"/>
  <c r="C16" i="12"/>
  <c r="J15" i="12"/>
  <c r="H15" i="12"/>
  <c r="G15" i="12"/>
  <c r="D15" i="12"/>
  <c r="C15" i="12"/>
  <c r="J14" i="12"/>
  <c r="H14" i="12"/>
  <c r="G14" i="12"/>
  <c r="D14" i="12"/>
  <c r="C14" i="12"/>
  <c r="J13" i="12"/>
  <c r="H13" i="12"/>
  <c r="G13" i="12"/>
  <c r="D13" i="12"/>
  <c r="C13" i="12"/>
  <c r="J12" i="12"/>
  <c r="H12" i="12"/>
  <c r="G12" i="12"/>
  <c r="D12" i="12"/>
  <c r="C12" i="12"/>
  <c r="J11" i="12"/>
  <c r="H11" i="12"/>
  <c r="G11" i="12"/>
  <c r="D11" i="12"/>
  <c r="C11" i="12"/>
  <c r="J10" i="12"/>
  <c r="H10" i="12"/>
  <c r="G10" i="12"/>
  <c r="D10" i="12"/>
  <c r="C10" i="12"/>
  <c r="J9" i="12"/>
  <c r="H9" i="12"/>
  <c r="G9" i="12"/>
  <c r="D9" i="12"/>
  <c r="C9" i="12"/>
  <c r="J8" i="12"/>
  <c r="H8" i="12"/>
  <c r="G8" i="12"/>
  <c r="D8" i="12"/>
  <c r="C8" i="12"/>
  <c r="J7" i="12"/>
  <c r="H7" i="12"/>
  <c r="G7" i="12"/>
  <c r="D7" i="12"/>
  <c r="C7" i="12"/>
  <c r="J6" i="12"/>
  <c r="H6" i="12"/>
  <c r="G6" i="12"/>
  <c r="D6" i="12"/>
  <c r="C6" i="12"/>
  <c r="E8" i="11"/>
  <c r="E9" i="11"/>
  <c r="E10" i="11"/>
  <c r="E11" i="11"/>
  <c r="E12" i="11"/>
  <c r="E13" i="11"/>
  <c r="E14" i="11"/>
  <c r="E7" i="11"/>
  <c r="E15" i="11"/>
  <c r="D15" i="11"/>
  <c r="B35" i="4"/>
  <c r="B167" i="4"/>
  <c r="G143" i="2"/>
  <c r="G150" i="2"/>
  <c r="G169" i="2"/>
  <c r="C17" i="7"/>
  <c r="D17" i="7"/>
  <c r="E17" i="7"/>
  <c r="B13" i="4"/>
  <c r="B24" i="4"/>
  <c r="B46" i="4"/>
  <c r="B57" i="4"/>
  <c r="B68" i="4"/>
  <c r="B79" i="4"/>
  <c r="B90" i="4"/>
  <c r="B101" i="4"/>
  <c r="B112" i="4"/>
  <c r="B123" i="4"/>
  <c r="B134" i="4"/>
  <c r="C35" i="4"/>
  <c r="B156" i="4"/>
  <c r="B165" i="3"/>
  <c r="C165" i="3"/>
  <c r="G9" i="2"/>
  <c r="H24" i="2"/>
  <c r="I24" i="2"/>
  <c r="H43" i="2"/>
  <c r="H49" i="2"/>
  <c r="H75" i="2"/>
  <c r="G84" i="2"/>
  <c r="G88" i="2"/>
  <c r="G92" i="2"/>
  <c r="G96" i="2"/>
  <c r="G106" i="2"/>
  <c r="H106" i="2"/>
  <c r="H111" i="2"/>
  <c r="H117" i="2"/>
  <c r="G111" i="2"/>
  <c r="G117" i="2"/>
  <c r="G121" i="2"/>
  <c r="H121" i="2"/>
  <c r="G124" i="2"/>
  <c r="G127" i="2"/>
  <c r="G130" i="2"/>
  <c r="G135" i="2"/>
  <c r="H150" i="2"/>
  <c r="H164" i="2"/>
  <c r="H166" i="2"/>
  <c r="B145" i="4"/>
  <c r="Y39" i="12"/>
  <c r="W38" i="12"/>
  <c r="G166" i="2"/>
  <c r="H96" i="2"/>
  <c r="H100" i="2"/>
  <c r="B169" i="4" l="1"/>
  <c r="D257" i="15"/>
  <c r="D198" i="15"/>
  <c r="D334" i="15"/>
  <c r="D431" i="15"/>
  <c r="D103" i="15"/>
  <c r="D224" i="15"/>
  <c r="D75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uzytkownik</author>
  </authors>
  <commentList>
    <comment ref="I29" authorId="0" shapeId="0" xr:uid="{621A5EC3-DAD4-4D70-A121-C10EB1B8C7D2}">
      <text>
        <r>
          <rPr>
            <b/>
            <sz val="9"/>
            <color indexed="81"/>
            <rFont val="Tahoma"/>
            <family val="2"/>
            <charset val="238"/>
          </rPr>
          <t>uzytkownik:</t>
        </r>
        <r>
          <rPr>
            <sz val="9"/>
            <color indexed="81"/>
            <rFont val="Tahoma"/>
            <family val="2"/>
            <charset val="238"/>
          </rPr>
          <t xml:space="preserve">
Na 2026r. Tylko OC</t>
        </r>
      </text>
    </comment>
  </commentList>
</comments>
</file>

<file path=xl/sharedStrings.xml><?xml version="1.0" encoding="utf-8"?>
<sst xmlns="http://schemas.openxmlformats.org/spreadsheetml/2006/main" count="2585" uniqueCount="1192">
  <si>
    <t>okratowanie okien</t>
  </si>
  <si>
    <t>Jadachy</t>
  </si>
  <si>
    <t>pustak</t>
  </si>
  <si>
    <t>betonowy</t>
  </si>
  <si>
    <t>drewniany, pokryty blachą</t>
  </si>
  <si>
    <t>Garaż blaszany - ul. Reja</t>
  </si>
  <si>
    <t>Nowa Dęba ul. Reja</t>
  </si>
  <si>
    <t>blacha</t>
  </si>
  <si>
    <t>Budynek dworca autobusowego w Nowej Dębie</t>
  </si>
  <si>
    <t>Tak</t>
  </si>
  <si>
    <t>1 hydrant wewnętrzny, 2 gaśnice proszkowe, monitoring (2 kamery w środku budynku)</t>
  </si>
  <si>
    <t>stropodach -płyty żelbetonowe, pokryty papą, okryte okładziną aluminiową</t>
  </si>
  <si>
    <t>BEZPIECZEŃSTWO PUBLICZNE</t>
  </si>
  <si>
    <t>Budynek Remizy - Alfredówka</t>
  </si>
  <si>
    <t>Remiza OSP</t>
  </si>
  <si>
    <t>4 gaśnice proszkowe GP6, drzwi stalowe zamykane na 2 zamki (1 zamek typu Łukcznik,  zamek kłudkowy typu Łucznik), w drzwiach stalowe rygle</t>
  </si>
  <si>
    <t>Alfredówka</t>
  </si>
  <si>
    <t>1 z poddaszem użytkowym</t>
  </si>
  <si>
    <t>2.</t>
  </si>
  <si>
    <t>Budynek Remizy - dz. Dęba</t>
  </si>
  <si>
    <t>4 gaśnice proszkowe GP6, drzwi stalowe zamykane na 2 zamki (1 zamek typu Łukcznik,  zamek kłudkowy typu Łucznik), w drzwiach stalowe rygle, alarm antywłamoaniowy z czujkami ruchu</t>
  </si>
  <si>
    <t>Nowa Dęba, os. Dęba</t>
  </si>
  <si>
    <t>drewniany</t>
  </si>
  <si>
    <t>Budynek Remizy - Jadachy</t>
  </si>
  <si>
    <t>Budynek Remizy - Rozalin</t>
  </si>
  <si>
    <t>Rozalin</t>
  </si>
  <si>
    <t>stropodach pokryty papą</t>
  </si>
  <si>
    <t>Wejskie Centrum Kultury -Rozalin</t>
  </si>
  <si>
    <t>w części SOK</t>
  </si>
  <si>
    <t>Samorządowy Ośrodek Kultury Nowa Dęba</t>
  </si>
  <si>
    <t>Instrukcja przeciwpożarowa zgodna z przepisami i sprawdzona przez inspektora BPH, zgodne z przepisami i instrukcją oznakowanie i zabezpieczenie w środki gaśnicze. Oświetlenie wokół budynku.</t>
  </si>
  <si>
    <t>kultura@nowadeba.pl</t>
  </si>
  <si>
    <t>Plac Majora Jana Gryczmana</t>
  </si>
  <si>
    <t>Teren "Koziołka Matołka"</t>
  </si>
  <si>
    <t>Teren wokół SOK w Nowej Dębie</t>
  </si>
  <si>
    <t>Budynek socjalno-szatniowy w Tarnowskiej Woli</t>
  </si>
  <si>
    <t>Budynek użytności publicznej -szatnia</t>
  </si>
  <si>
    <t>systemowy moduł kontynerowy (wielka płyta)</t>
  </si>
  <si>
    <t>konstrukcja stalowa, pokryty blachą</t>
  </si>
  <si>
    <t>Plac im.mjr Gryczmana, teren wokół SOK i "Koziołka Matołka" w Nowej Dębie</t>
  </si>
  <si>
    <t xml:space="preserve">Rekreacja </t>
  </si>
  <si>
    <t>monitoring</t>
  </si>
  <si>
    <t>Budynek Remizy - Poręby Dębskie</t>
  </si>
  <si>
    <t>Nowa Dęba, os. Poręby Dębskie</t>
  </si>
  <si>
    <t>2 boksy garażowe, świetlica, pomieszczenie socjalne, sanitariat, pomieszczenie administracyjne</t>
  </si>
  <si>
    <t>Budynek Remizy - Chmielów</t>
  </si>
  <si>
    <t>Remiza OSP,  Bibloteka,   Poczta Polska-dzierżawa</t>
  </si>
  <si>
    <t>4 gaśnice proszkowe GP6, drzwi stalowe zamykane na 2 zamki (1 zamek typu Łukcznik,  zamek kłudkowy typu Łucznik), w drzwiach stalowe rygle, alarm antywłamoaniowy z czujkami ruchu, 1 hydrant wewnętrzny</t>
  </si>
  <si>
    <t>Chmielów</t>
  </si>
  <si>
    <t>murowany -cegła</t>
  </si>
  <si>
    <t>Wiejskie Centrum Kultury Chmielów w budynku OSP</t>
  </si>
  <si>
    <t>Budynek użyteczności publicznej - Kultura</t>
  </si>
  <si>
    <t>Budynek Remizy - Tarnowska Wola</t>
  </si>
  <si>
    <t>Tarnowska Wola</t>
  </si>
  <si>
    <t>garaż, świetlica, sanitariat, suszarnia węży</t>
  </si>
  <si>
    <t>Budynek Remizy Cygany</t>
  </si>
  <si>
    <t>Cygany</t>
  </si>
  <si>
    <t>bloczki silikatowe i gazobetonowe</t>
  </si>
  <si>
    <t>żelbetowy i betonowy</t>
  </si>
  <si>
    <t>Centrum Kultury Lasowiackiej w Cyganach</t>
  </si>
  <si>
    <t>Budynek użyteczności publicznej -Kultura</t>
  </si>
  <si>
    <t xml:space="preserve">RAZEM  </t>
  </si>
  <si>
    <t>DOM KULTURY</t>
  </si>
  <si>
    <t>Budynek Dom Ludowy -
Tarnowska Wola</t>
  </si>
  <si>
    <t>1 hydrant wewnętrzny</t>
  </si>
  <si>
    <t>cegła</t>
  </si>
  <si>
    <t>OŚRODEK SPORTU I REKREACJI - OBIEKTY INŻ.. LĄDOWEJ</t>
  </si>
  <si>
    <t>Kryta pływalnia w ramach RCRekreacji i Rehabilitacji w Nowej Dębie</t>
  </si>
  <si>
    <t>Budynek użyteczności publicznej -Basen</t>
  </si>
  <si>
    <t>klapa dymna, gaśnice proszkowe, 2 zewnętrzne hydranty, hydrant wewnętrzny, oświetlenie, alarm, czyjnik rychu, umowa podpisana z agencją ochrony</t>
  </si>
  <si>
    <t>Nowa Dęba ul. Kościuszki 14</t>
  </si>
  <si>
    <t>konstrukcja stalowa, pokryta blachą</t>
  </si>
  <si>
    <t>Boisko sportowe w Jadachach</t>
  </si>
  <si>
    <t>Obiekt użyteczności publicznej -boisko</t>
  </si>
  <si>
    <t>OŚRODKI REKREACJI - OBIEKTY</t>
  </si>
  <si>
    <t>Plac zabaw</t>
  </si>
  <si>
    <t>Zagospodarowanie terenu wsi Alfredówka (Plac zabaw)</t>
  </si>
  <si>
    <t>Budynek MGOPS</t>
  </si>
  <si>
    <t>Budynek MGOPS wraz z ogrodzeniem ul. M.Reja 3</t>
  </si>
  <si>
    <t>Budynek użytkowy</t>
  </si>
  <si>
    <t xml:space="preserve">4 gaśnice proszkowe - 4 kg,1 gaśnica UGS-2X- do urzadzeń elektrycznych, alarm atykradzieżowy, czujnik ruchu - 15 szt. - Agencja ochrony automatyczne powiadomienie, Straż pożarna - 2km, 2 zamki w drzwiach wejściowych. </t>
  </si>
  <si>
    <t>Nowa Dęba ul. M. Reja 3</t>
  </si>
  <si>
    <t>TAK/w części</t>
  </si>
  <si>
    <t>kontrukcja betonowa-pokrycie papa</t>
  </si>
  <si>
    <t>tak</t>
  </si>
  <si>
    <t>gaśnice proszkowe - 9 szt, hydranty wewnetrzne - 2 szt., 5 drzwi wejściowych z 2 zamkami (razem 10 zamków), 3 okratowane okna na pietrze w Sali komputerowej, 2 km do jednostko OSP w Chmielowie</t>
  </si>
  <si>
    <t>39-442 Chmielów 394</t>
  </si>
  <si>
    <t>dwie</t>
  </si>
  <si>
    <t>częściowo podpiwniczony</t>
  </si>
  <si>
    <t>nie</t>
  </si>
  <si>
    <t>cegła pełna</t>
  </si>
  <si>
    <t>kleina na belkach stalowych</t>
  </si>
  <si>
    <t>drewniany pokryty blachą stalową</t>
  </si>
  <si>
    <t>boisko wielofunkcyjne</t>
  </si>
  <si>
    <t>boisko sportowe</t>
  </si>
  <si>
    <t>Budynek szkolny</t>
  </si>
  <si>
    <t>oświatowy</t>
  </si>
  <si>
    <t>13 szt. gaśnic proszkowych, 7 szt. hydrantów wewnętrznych z wężami gaśniczymi, 1 hydrant zewnętrzny, 4 okna okratowane na parterze budynku, monitoring zewnętrzny i wewnętrzny (10 kamer), 5 szt. drzwi wejściowych po 2 zamki w drzwiach, odległość do 2 najbl</t>
  </si>
  <si>
    <t>Nowa Dęba  ul. B. Zybury 4</t>
  </si>
  <si>
    <t>Nie</t>
  </si>
  <si>
    <t>cegła 12 cm + styropian lub wełna mineralna 4 cm + pustak max 29 cm</t>
  </si>
  <si>
    <t>stropy Akermana o wys. 24 cm(20 cm pustak + 4 cm płytka) W poziomie stropów wieńce żelbetowe</t>
  </si>
  <si>
    <t>Więźba dachowa drewniana, pokrycie dachu stanowi blacha ocynkowana, płaska ułożona na deskowaniu i krokwiach</t>
  </si>
  <si>
    <t>cegła ceramiczna</t>
  </si>
  <si>
    <t>Szkoła Podstawowa Nr 2 w Nowej Dębie</t>
  </si>
  <si>
    <t>Budynek szkolny z kotłownią</t>
  </si>
  <si>
    <t>Drzwi wejściowe- 2 zamki, hydrant wewnętrzny – 4 szt., gaśnice proszkowe – 14 szt., monitoring – 1 szt., straż pożarna – 1 km.</t>
  </si>
  <si>
    <t>pustak, cegła</t>
  </si>
  <si>
    <t>konstrukcja betonowa,  pokrycie - papa</t>
  </si>
  <si>
    <t>Budynek gospodarczy</t>
  </si>
  <si>
    <t>Budynek świetlicy szkolnej</t>
  </si>
  <si>
    <t>drzwi wejściowe- 1 zamek, hydrant zwenętrzny – 1 szt., gaśnice proszkowe 3 szt.</t>
  </si>
  <si>
    <t>39-460 Nowa Dęba, ul. Reja 1</t>
  </si>
  <si>
    <t>konstrukcja betonowa pokrycie- papa</t>
  </si>
  <si>
    <t>do zajęć dydaktycznych</t>
  </si>
  <si>
    <t>7 gaśnic proszkowych ABC : 2, 3 i 6 kg, 2 zamki w drzwiach wejściowych MD, okratowanie okien parteru: kancelarii i pracowni komputerowej na I piętrze, 500 metrów do najbliższej jednostki straży pożarnej, 3 km do następnej.</t>
  </si>
  <si>
    <t xml:space="preserve">cegła, </t>
  </si>
  <si>
    <t>żelbetonowy</t>
  </si>
  <si>
    <t>papa termozgrzewalna</t>
  </si>
  <si>
    <t>kotłownia</t>
  </si>
  <si>
    <t>do ogrzewania szkoły</t>
  </si>
  <si>
    <t>1 gaśnica proszkowa BC - 6 kg.</t>
  </si>
  <si>
    <t>dwuspadowy, blacha aluminiowa</t>
  </si>
  <si>
    <t xml:space="preserve">                                                                                                                                                     </t>
  </si>
  <si>
    <t>szkoła</t>
  </si>
  <si>
    <t>gaśnice: 6 (proszkowe),  hydrant: 1 (zewnętrzny), drzwi wejściowe - zamki: 2, okratowanie okien parteru: 2 szt., odległość do rzeki: 12 km, odległość do najbliższych jednostek Straży Pożarnej: Nowa Dęba - 6 km, Tarnobrzeg- 20 km.</t>
  </si>
  <si>
    <t xml:space="preserve"> Rozalin 36, 39-460 Nowa Dęba</t>
  </si>
  <si>
    <t>magazyn</t>
  </si>
  <si>
    <t xml:space="preserve">Szkoła Podstawowa </t>
  </si>
  <si>
    <t>Oświata, działalność oświatowa</t>
  </si>
  <si>
    <t xml:space="preserve">6 gaśnic proszkowych, 2 hydranty wewnętrzne, 2 zamki w drzwiach wejściowych           </t>
  </si>
  <si>
    <t>Alfredówka 174, 39-460 Nowa Dęba</t>
  </si>
  <si>
    <t>cegła szczelinowa</t>
  </si>
  <si>
    <t>konstrukcja drewniana, płatwiowo-stolcowa, pokrycie: blacha fałdowana emaliowana</t>
  </si>
  <si>
    <t>Przedszkole Nr 1 w Nowej Dębie</t>
  </si>
  <si>
    <t>Przedszkole Nr 1</t>
  </si>
  <si>
    <t>placówka oświatowo-wychowawcza</t>
  </si>
  <si>
    <t>ul. Żeromskiego 39-460 Nowa Dęba</t>
  </si>
  <si>
    <t>3                          (2 nadziemne, 1 podziemna)</t>
  </si>
  <si>
    <t>nie, tylko winda towarowa</t>
  </si>
  <si>
    <t>ceramiczne</t>
  </si>
  <si>
    <t>stropodach, płyta żelbetonowa. Pokrycie papą</t>
  </si>
  <si>
    <t>Przedszkole Nr 5 w Nowej Dębie</t>
  </si>
  <si>
    <t>ul. Leśna 28, Nowa Dęba</t>
  </si>
  <si>
    <t>TAK (gastronomiczna)</t>
  </si>
  <si>
    <t>płyta betonowa</t>
  </si>
  <si>
    <t>płyta betonowa kryta papą</t>
  </si>
  <si>
    <t>Budynek użyteczności publicznej - placówka oświatowa</t>
  </si>
  <si>
    <t>1907r - część stara,                1977r. - część dobudowana, 2006r. - sala gimnastyczna wraz z łącznikiem</t>
  </si>
  <si>
    <t>7 gaśnic proszkowych, 2 hydranty wewnętrzne, 1 hydrant zewnętrzny, 2 zamki w drzwiach wejściowych, na parterze okratowane są okna w sali komputerowej. Odległość do cieku wodnego - rzeka Trześniówka ok. 1 km. Odległość do najbliższych jednostek straży poża</t>
  </si>
  <si>
    <t>Jadachy 380 39-442 Chmielów</t>
  </si>
  <si>
    <t>jedna kondygnacja</t>
  </si>
  <si>
    <t>cegła ceramiczna pełna</t>
  </si>
  <si>
    <t>betonowe</t>
  </si>
  <si>
    <t>budynek dydaktyczno-wychowawczy</t>
  </si>
  <si>
    <t>Budynek szkolny wraz z placem, boiskiem,parkingami, chodnikiem i ogrodzeniem</t>
  </si>
  <si>
    <t>Chodnik przed budynkiem szkoły</t>
  </si>
  <si>
    <t>Instrukcja p.poż. Zgodna z przepisami, zgodne z przepisami i instrukcją oznakowanie i zabezpieczenie w środki gasnicze. Zabezpieczenie antykradzieżowe: w budynku zainstalowane sa czujniki ruchu na wyp</t>
  </si>
  <si>
    <t>45 uczestników</t>
  </si>
  <si>
    <t>1866 - budowa              1981 - rozbudowa</t>
  </si>
  <si>
    <t>5 - hydrantów wewnetrznych, okratowanie pracowni komputerowych, sąsiedztwo OSP.</t>
  </si>
  <si>
    <t>Cygany 70,        39-442 Chmielów</t>
  </si>
  <si>
    <t xml:space="preserve">betonowa-stropodach, papa </t>
  </si>
  <si>
    <t>Boisko wielofunkcyjne</t>
  </si>
  <si>
    <t>zajęcia wychowania fizycznego</t>
  </si>
  <si>
    <t xml:space="preserve">Samorządowy Ośrodek Sportu i Rekreacji </t>
  </si>
  <si>
    <t>BUDYNKI</t>
  </si>
  <si>
    <t>Budynek chlorowni (basen otwarty)</t>
  </si>
  <si>
    <t>1975-1980</t>
  </si>
  <si>
    <t xml:space="preserve">1 gaśnica,hydrant zewnętrzny, 2 zamki, </t>
  </si>
  <si>
    <t>Nowa Dęba</t>
  </si>
  <si>
    <t>konstrukcja drewniana pokryta blachą</t>
  </si>
  <si>
    <t>Budynek biurowy ul. Chopina</t>
  </si>
  <si>
    <t>kilka gaśnic, hydrant zawnętrzny,</t>
  </si>
  <si>
    <t>Nowa Dęba ul.Chopina</t>
  </si>
  <si>
    <t>konstrukcja betonowa pokryta papą</t>
  </si>
  <si>
    <t>Budynek szatniowy-Orlik</t>
  </si>
  <si>
    <t>1 gaśnica,hydrant zewnętrzny, 2 zamki, dozór pracowniczy całodobowy,</t>
  </si>
  <si>
    <t xml:space="preserve">Nowa Dęba ul. Kościuszki  </t>
  </si>
  <si>
    <t>kontener</t>
  </si>
  <si>
    <t>konstrukcja stalowa pokryty papą</t>
  </si>
  <si>
    <t>Budynek przepompowni Chmielów</t>
  </si>
  <si>
    <t>OBIEKTY INŻYNIERII  LĄDOWEJ</t>
  </si>
  <si>
    <t>Boisko piłki nożnej</t>
  </si>
  <si>
    <t>sport i rekreacja</t>
  </si>
  <si>
    <t>obiekt ogrodzony i zamykany na noc</t>
  </si>
  <si>
    <t>nie dotyczy</t>
  </si>
  <si>
    <t>Boiska Orlika-cały kompleks</t>
  </si>
  <si>
    <t>obiekt ogrodzony i zamykany na noc monitoring</t>
  </si>
  <si>
    <t>Nowa Dęba ul. Kościuszki</t>
  </si>
  <si>
    <t>Basen kąpielowy otwarty-niecka duża</t>
  </si>
  <si>
    <t>obiekt ogrodzony czynny sezonowo</t>
  </si>
  <si>
    <t>Basen kąpielowy otwarty-niecka mała</t>
  </si>
  <si>
    <t xml:space="preserve">TABELA NR 3 </t>
  </si>
  <si>
    <t>Nazwa przedmiotu ubezpieczenia</t>
  </si>
  <si>
    <t>Długość w kilometrach</t>
  </si>
  <si>
    <t>Drogi</t>
  </si>
  <si>
    <t>Sieć wodociągowa</t>
  </si>
  <si>
    <t>Sieć kanalizacyjna</t>
  </si>
  <si>
    <t>Sieć gazownicza</t>
  </si>
  <si>
    <t>KOMUNIKACJA MIEJSKA</t>
  </si>
  <si>
    <t>ul.Krasickiego (droga, chodniki i parking)</t>
  </si>
  <si>
    <t>ul.Żeromskiego (droga i chodniki)</t>
  </si>
  <si>
    <t>ul.M.Reja (droga i chodniki)</t>
  </si>
  <si>
    <t>ul.Zacisze (droga)</t>
  </si>
  <si>
    <t>ul.Sportowa (droga)</t>
  </si>
  <si>
    <t>ul.M.C.Skłodowskiej (droga i chodniki)</t>
  </si>
  <si>
    <t>ul.Drozdowska (droga)</t>
  </si>
  <si>
    <t>ul.Jałowcowa (droga)</t>
  </si>
  <si>
    <t>ul.Kanałowa (droga)</t>
  </si>
  <si>
    <t>ul.Pszenna (droga)</t>
  </si>
  <si>
    <t>ul.Ganrncarska (droga)</t>
  </si>
  <si>
    <t>ul.Ogrodowa (droga)</t>
  </si>
  <si>
    <t>ul.Jagodowa (droga)</t>
  </si>
  <si>
    <t>ul.Cicha (droga)</t>
  </si>
  <si>
    <t>ul.Kręta (droga)</t>
  </si>
  <si>
    <t>ul.Górska (droga)</t>
  </si>
  <si>
    <t>ul.Sowia (droga)</t>
  </si>
  <si>
    <t>ul.Krucza (droga)</t>
  </si>
  <si>
    <t xml:space="preserve"> </t>
  </si>
  <si>
    <t>ul.Spółdzielcza (droga)</t>
  </si>
  <si>
    <t>ul.Rzeszowska (chodniki)</t>
  </si>
  <si>
    <t>Chodniki do Zakładów Metalowych</t>
  </si>
  <si>
    <t>ul.Jasna (droga, chodniki i parkingi)</t>
  </si>
  <si>
    <t>ul.1-go Maja (chodniki)</t>
  </si>
  <si>
    <t>ul.Mickiewicza (chodniki i parkingi)</t>
  </si>
  <si>
    <t>ul.Jana Pawła II (chodniki i parkingi)</t>
  </si>
  <si>
    <t>Droga do oczyszczalni ścieków</t>
  </si>
  <si>
    <t>ul. Kościuszki (chodniki)</t>
  </si>
  <si>
    <t>Mostek nad Bystrzykiem</t>
  </si>
  <si>
    <t>ul. Kwiatkowskiego (droga i chodniki)</t>
  </si>
  <si>
    <t>ul. Konopnickiej (droga i chodniki)</t>
  </si>
  <si>
    <t>ul. Pszczelarska (droga)</t>
  </si>
  <si>
    <t>ul. Smugowa (droga i chodniki)</t>
  </si>
  <si>
    <t>ul. Leśna, (droga, parking i chodniki)</t>
  </si>
  <si>
    <t>ul. Poniatowskiego (droga)</t>
  </si>
  <si>
    <t>Droga dojazdowa do Posterunku Energetycznego</t>
  </si>
  <si>
    <t>ul. Nadole (droga)</t>
  </si>
  <si>
    <t>ul. Zarzecze (droga)</t>
  </si>
  <si>
    <t>Pl.Chopina (droga)</t>
  </si>
  <si>
    <t>ul. Tetmajera (droga)</t>
  </si>
  <si>
    <t>ul. Korczaka (droga)</t>
  </si>
  <si>
    <t>ul. Podgórze (droga)</t>
  </si>
  <si>
    <t>ul. Strzelnicza (droga)</t>
  </si>
  <si>
    <t>ul. Broniewskiego (droga i chodniki)</t>
  </si>
  <si>
    <t>ul. Szkolna (droga i chodniki)</t>
  </si>
  <si>
    <t>Al. Zwycięstwa (droga i chodniki)</t>
  </si>
  <si>
    <t>ul.Piotra Skargi (droga i chodniki)</t>
  </si>
  <si>
    <t>ul. Orkana (droga)</t>
  </si>
  <si>
    <t>ul. Kilińskiego (droga)</t>
  </si>
  <si>
    <t>ul. Strażacka (droga i chodniki)</t>
  </si>
  <si>
    <t>ul. Cegielniana (droga)</t>
  </si>
  <si>
    <t>ul. Anieli Krzywoń (droga i chodniki)</t>
  </si>
  <si>
    <t>ul. Wojska Polskiego (droga)</t>
  </si>
  <si>
    <t>ul. Willowa (droga)</t>
  </si>
  <si>
    <t>ul.Słoneczna (droga)</t>
  </si>
  <si>
    <t>ul. Borowa (droga)</t>
  </si>
  <si>
    <t>Parking dla samoch.przy Parafii MBKP Nowa Dęba</t>
  </si>
  <si>
    <t>Dworzec autobusowy Nowa Dęba</t>
  </si>
  <si>
    <t>Droga łączaca ul.Sikorskiego z ul.Majdańską oś.P.Dębskie</t>
  </si>
  <si>
    <t>ul.Szpitalna (droga)</t>
  </si>
  <si>
    <t xml:space="preserve">Droga gminna wewnątrzosiedlowa </t>
  </si>
  <si>
    <t>ul.Wczasowa (droga i chodniki)</t>
  </si>
  <si>
    <t>Chodnik przy ul.P.Skargi ND koło kościoła MBKP</t>
  </si>
  <si>
    <t>ul.Klonowa (droga)</t>
  </si>
  <si>
    <t>ul.Robotnicza (droga)</t>
  </si>
  <si>
    <t>ul. Boczna (droga)</t>
  </si>
  <si>
    <t>Drogi od Zakładów Metalowych dz.161/98,99, 103,105,107,109,112</t>
  </si>
  <si>
    <t>Droga od Agencji Rozw.Przem.dz. 161,47</t>
  </si>
  <si>
    <t>Droga od PGE Dystrybucja Rzeszów dz.404/02</t>
  </si>
  <si>
    <t>Teren Tarnobrzeskiej Specjalnej Strefy Ekonomicznej (drogi)</t>
  </si>
  <si>
    <t>Parking obok ul.Kościuszki dz.120,123,107,112,120,80</t>
  </si>
  <si>
    <t>ul. Pod Wieżą (droga)</t>
  </si>
  <si>
    <t>ul. Miedziana (droga)</t>
  </si>
  <si>
    <t>ul. Srebrna (droga)</t>
  </si>
  <si>
    <t>ul. Grzybowa (droga)</t>
  </si>
  <si>
    <t>ul. Złota (droga)</t>
  </si>
  <si>
    <t>ul. Stawowa (droga)</t>
  </si>
  <si>
    <t>ul. Olchowa (droga)</t>
  </si>
  <si>
    <t>ul.Bystrzycka (droga)</t>
  </si>
  <si>
    <t>ul.Dębowa (droga)</t>
  </si>
  <si>
    <t>ul.Długa (droga)</t>
  </si>
  <si>
    <t>ul.Działowa (droga)</t>
  </si>
  <si>
    <t>ul.Gruszkowa (droga)</t>
  </si>
  <si>
    <t>ul.Krótka (droga)</t>
  </si>
  <si>
    <t>ul.Kwiatowa (droga)</t>
  </si>
  <si>
    <t>ul.Lipowa (droga)</t>
  </si>
  <si>
    <t>ul.Łąkowa (droga)</t>
  </si>
  <si>
    <t>ul.Mała (droga)</t>
  </si>
  <si>
    <t>ul.Olszynka (droga)</t>
  </si>
  <si>
    <t>ul.Piwna (droga)</t>
  </si>
  <si>
    <t>ul.Polna (droga)</t>
  </si>
  <si>
    <t>ul.Sarnia (droga)</t>
  </si>
  <si>
    <t xml:space="preserve">ul.Julisza Słowackiego (droga i chodniki) </t>
  </si>
  <si>
    <t>ul.Sosnowa (droga)</t>
  </si>
  <si>
    <t>ul.Spacerowa (droga)</t>
  </si>
  <si>
    <t>ul.Spiżowa (droga)</t>
  </si>
  <si>
    <t>ul.Sygnałowa (droga)</t>
  </si>
  <si>
    <t>ul.Środkowa (droga)</t>
  </si>
  <si>
    <t>ul.Torowa (droga)</t>
  </si>
  <si>
    <t>ul.Wesoła (droga)</t>
  </si>
  <si>
    <t>ul.Wincentego Witosa (droga)</t>
  </si>
  <si>
    <t>ul.Wrzosowa (droga)</t>
  </si>
  <si>
    <t>ul.Wspólna (droga)</t>
  </si>
  <si>
    <t>ul.Zawiszy (droga)</t>
  </si>
  <si>
    <t>ul.Zielona (droga)</t>
  </si>
  <si>
    <t>ul.Bronisława Zybury (droga)</t>
  </si>
  <si>
    <t>Metalowca (droga rowerowa)</t>
  </si>
  <si>
    <t>Drogi gminne, chodniki, ścieżka rowerowa na terenie sołectwa Jadachy</t>
  </si>
  <si>
    <t>Drogi gminne i chodniki na terenie sołectwa Cygany</t>
  </si>
  <si>
    <t>Drogi gminne, chodniki, parkingi na terenie sołectwa Chmielów</t>
  </si>
  <si>
    <t>Drogi gminne, chodniki, parkingi na terenie sołectwa Tarnowska Wola</t>
  </si>
  <si>
    <t>Drogi gminne i chodniki na terenie sołectwa Rozalin</t>
  </si>
  <si>
    <t>Drogi gminne i chodniki na terenie sołectwa Alfredówka</t>
  </si>
  <si>
    <t>Drogi gminne i chodniki na terenie osiedla Buda Stalowska</t>
  </si>
  <si>
    <t>Razem</t>
  </si>
  <si>
    <t>OBIEKTY INŻYNIERII LĄDOWEJ</t>
  </si>
  <si>
    <t>Droga z placem - Chmielów</t>
  </si>
  <si>
    <t>Droga asfaltowa Zalew</t>
  </si>
  <si>
    <t>TABELA NR 4</t>
  </si>
  <si>
    <t xml:space="preserve"> ŚRODKI TRWAŁE I INNE (maszyny, urządzenia, wyposażenie, inny sprzęt nie wymieniony w tabeli elektronika)                                               </t>
  </si>
  <si>
    <t>WARTOŚĆ KSIĘGOWA BRUTTO (łączna wartość wszystkich środków ewidencjonowanych w poszczególnej grupie księgowej)</t>
  </si>
  <si>
    <t>Grupa III</t>
  </si>
  <si>
    <t>Grupa V</t>
  </si>
  <si>
    <t>grupa 014 wartości niematerialne i prawne</t>
  </si>
  <si>
    <t>Środki obrotowe (materiały, półprodukty, produkty) - maksymalny dzienny stan w okresie ubezpieczenia</t>
  </si>
  <si>
    <t>TABELA NR 5</t>
  </si>
  <si>
    <t>Rok produkcji</t>
  </si>
  <si>
    <t xml:space="preserve">wartość (początkowa) księgowa brutto lub odtworzeniowa </t>
  </si>
  <si>
    <t xml:space="preserve">                                                                                                                      Razem:</t>
  </si>
  <si>
    <t>Administracja publiczna</t>
  </si>
  <si>
    <t>Zestaw komputerowy</t>
  </si>
  <si>
    <t xml:space="preserve">ul. Sucharskiego (droga i chodnik) </t>
  </si>
  <si>
    <t>3. Wykaz monitoringu wizyjnego - system kamer, telewizja przemysłowa (zewnętrzny i wewnętrzny) itp. (do 5 lat) - rok ……….. i młodszy</t>
  </si>
  <si>
    <t xml:space="preserve">                                       Razem:</t>
  </si>
  <si>
    <t xml:space="preserve">                                                                                      Razem:</t>
  </si>
  <si>
    <t xml:space="preserve">                                                                                           Razem:</t>
  </si>
  <si>
    <t xml:space="preserve">                                                                                               Razem:</t>
  </si>
  <si>
    <t>Monitoring pływalni i orlika</t>
  </si>
  <si>
    <t xml:space="preserve">Tablica interaktywna </t>
  </si>
  <si>
    <t>OSP - BEZPIECZEŃSTWO PUBLICZNE</t>
  </si>
  <si>
    <t>TABELA NR 7</t>
  </si>
  <si>
    <t>lp</t>
  </si>
  <si>
    <t>Maksymalny dzienny stan wartości pieniężnych przechowywanych w godzinach pracy</t>
  </si>
  <si>
    <t>Maksymalny dzienny stan wartości pieniężnych przechowywanych poza godzinami pracy</t>
  </si>
  <si>
    <t>Maksymalna wysokość przewożonych wartości pieniężnych</t>
  </si>
  <si>
    <t>Kasa UMiG                  Nowa Dęba                        ul. Rzeszowska 3</t>
  </si>
  <si>
    <t>Kasa Pływalni Krytej</t>
  </si>
  <si>
    <t>LP.</t>
  </si>
  <si>
    <t>Nazwa maszyny (urządzenia)</t>
  </si>
  <si>
    <t>Numer seryjny</t>
  </si>
  <si>
    <t>Moc znamionowa, wydajność, ciśnienie</t>
  </si>
  <si>
    <t>Producent</t>
  </si>
  <si>
    <t>Suma ubezpieczenia</t>
  </si>
  <si>
    <t>Czy maszyna (urządzenie) jest eksploatowana pod ziemią? (TAK/NIE)</t>
  </si>
  <si>
    <t>Miejsce ubezpieczenia (adres)</t>
  </si>
  <si>
    <t>Motopompa pożarnicza TOHATSU VC72AS</t>
  </si>
  <si>
    <t>TOHATSU</t>
  </si>
  <si>
    <t>Pompa szlamowa WT40X Cygany</t>
  </si>
  <si>
    <t>Pompa szlamowa WT30X Tarnowska Wola</t>
  </si>
  <si>
    <t>TABELA NR 1</t>
  </si>
  <si>
    <t>Lp.</t>
  </si>
  <si>
    <t>Nazwa jednostki organizacyjnej</t>
  </si>
  <si>
    <t>Adres</t>
  </si>
  <si>
    <t>EKD/PKD</t>
  </si>
  <si>
    <t>REGON</t>
  </si>
  <si>
    <t>NIP</t>
  </si>
  <si>
    <t>Ogólny e-mail jednostki</t>
  </si>
  <si>
    <t>Imię, nazwisko, telefon, e-mail osoby przygotowującej wykaz mienia</t>
  </si>
  <si>
    <t>Adres lokalizacji</t>
  </si>
  <si>
    <t>Zabezpieczenia przeciwpożarowe i przeciw kradzieżowe w lokalizacji</t>
  </si>
  <si>
    <t>Miejsko-Gminny Ośrodek Pomocy Społecznej</t>
  </si>
  <si>
    <t>39-460 Nowa Dęba, ul. M. Reja 3</t>
  </si>
  <si>
    <t>Instrukcja p.poż. Zgodna z przepisami i zatwierdzona przez uprawniona osobe (straz pożarną), zgodne z przepisami i instruykcją oznakowanie i zabezpieczenie w środki gasnicze. Zabezpieczenie antykradzieżowe: w budynku zainstalowane sa czujniki ruchu na wyp</t>
  </si>
  <si>
    <t>8899Z</t>
  </si>
  <si>
    <t>Główny Księgowy, 15 8463494</t>
  </si>
  <si>
    <t>Środowiskowy Dom Samopomocy</t>
  </si>
  <si>
    <t>Nowa Dęba, ul.Kościuszki 110</t>
  </si>
  <si>
    <t>11 pracowników</t>
  </si>
  <si>
    <t>Urząd Miasta i Gminy Nowa Dęba</t>
  </si>
  <si>
    <t>ul. Rzeszowska 3 Nowa Dęba</t>
  </si>
  <si>
    <t>7511Z</t>
  </si>
  <si>
    <t>000655818</t>
  </si>
  <si>
    <t>gmina@nowadeba.pl</t>
  </si>
  <si>
    <t>-</t>
  </si>
  <si>
    <t>39-442 Chmielów</t>
  </si>
  <si>
    <t>Instrukcja przeciwpożarowa-brak, zgodne z przepisami i instrukcją oznakowanie i zabezpieczenie w środki gaśnicze. Zabezpieczenie antykradzieżowe: kraty w oknach, drzwi metalowe z podwójnym zamkiem. Budynek jest oświetlony.</t>
  </si>
  <si>
    <t>8560Z</t>
  </si>
  <si>
    <t>gchmielow1@o2.pl</t>
  </si>
  <si>
    <t>Zespół Placówek Oświatowych w Nowej Dębie</t>
  </si>
  <si>
    <t>39-460 Nowa Dęba, ul. Zybury 4</t>
  </si>
  <si>
    <t>Instrukcja przeciwpożarowa zgodna z przepisami i opracowana przez inspektora BHP, zgodne z przepisami i instrukcją oznakowanie i zabezpieczene w środki gaśnicze.   Zabezpieczenie antykradzieżowe: monitoring na korytarzach i na zewnątrz budynku, kraty w ok</t>
  </si>
  <si>
    <t>39-460 Nowa Dęba, ul. Leśna 40</t>
  </si>
  <si>
    <t>Instrukcja przeciwpożarowa zgodna z przepisami i zatwierdzona przez uprawnioną osobę (straż pożarną), zgodne z przepisami i instrukcją oznakowanie i zabezpieczenie w środki gaśnicze. Zabezpieczenie antykradzieżowe: monitoring od wejścia, instalacja alarmo</t>
  </si>
  <si>
    <t>8520Z</t>
  </si>
  <si>
    <t>000262987</t>
  </si>
  <si>
    <t>Szkoła Podstawowa w Tarnowskiej Woli</t>
  </si>
  <si>
    <t>Tarnowska Wola, 39-460 Nowa Dęba</t>
  </si>
  <si>
    <t>Instrukcja przeciwpożarowa zgodna z przepisami i zatwierdzona przez uprawnioną osobę (straż pożarną), zgodne z przepisami i instrukcją oznakowanie i zabezpieczenie w środki gaśnicze. Zabezpieczenie antykradzieżowe: kraty w oknach, podwójne zamki, metalowe</t>
  </si>
  <si>
    <t>001178154</t>
  </si>
  <si>
    <t>Szkoła Podstawowa w Alfredówce</t>
  </si>
  <si>
    <t>Przedszkole nr 1 w Nowej Dębie</t>
  </si>
  <si>
    <t>39-460 Nowa Dęba, ul. Żeromskiego</t>
  </si>
  <si>
    <t>8510Z</t>
  </si>
  <si>
    <t>Przedszkole nr 5 w Nowej Dębie</t>
  </si>
  <si>
    <t>Biuro Obsługi Jednostek Samorządowych - Gmina Nowa Dęba</t>
  </si>
  <si>
    <t xml:space="preserve">39-460 Nowa Dęba, ul. Rzeszowska 3  </t>
  </si>
  <si>
    <t>6920Z</t>
  </si>
  <si>
    <t>Jadachy, 39-442 Chmielów</t>
  </si>
  <si>
    <t xml:space="preserve">Instrukcja przeciwpożarowa zgodna z przepisami i zatwierdzona przez uprawnioną osobę (straż pożarną), zgodne z przepisami i instrukcją oznakowanie i zabezpieczenie w środki gaśnicze. Zabezpieczenie antykradzieżowe: czujniki ruchu w toaletach, oświetlenie </t>
  </si>
  <si>
    <t>Cygany, 39-442 Chmielów</t>
  </si>
  <si>
    <t>Samorządowy Ośrodek Kultury w Nowej Dębie</t>
  </si>
  <si>
    <t>Samorządowy Ośrodek Sportu i Rekreacji</t>
  </si>
  <si>
    <t>9312Z</t>
  </si>
  <si>
    <t>TABELA NR 2</t>
  </si>
  <si>
    <t>lp.</t>
  </si>
  <si>
    <t>Rok budowy</t>
  </si>
  <si>
    <t>Wartość odtworzeniowa</t>
  </si>
  <si>
    <t xml:space="preserve">ilość kondygnacji </t>
  </si>
  <si>
    <t>Rodzaj materiałów budowlanych, z jakich wykonano budynek</t>
  </si>
  <si>
    <t xml:space="preserve">UMIG </t>
  </si>
  <si>
    <t>BUDOWNICTWO MIESZKANIOWE</t>
  </si>
  <si>
    <t>1.</t>
  </si>
  <si>
    <t>Lokal mieszkalny
Buda Stalowska</t>
  </si>
  <si>
    <t>Lokal mieszkalny</t>
  </si>
  <si>
    <t>brak</t>
  </si>
  <si>
    <t>Buda Stalowska</t>
  </si>
  <si>
    <t>RAZEM</t>
  </si>
  <si>
    <t>ADMINISTRACJA PUBLICZNA</t>
  </si>
  <si>
    <t>Garaż
ul. Krasickiego</t>
  </si>
  <si>
    <t>Garaż</t>
  </si>
  <si>
    <t>TAK</t>
  </si>
  <si>
    <t>Nowa Dęba ul. Krasickiego</t>
  </si>
  <si>
    <t>NIE</t>
  </si>
  <si>
    <t>murowany</t>
  </si>
  <si>
    <t>3.</t>
  </si>
  <si>
    <t>Budynek Lendzion, Nowa Dęba, przy stadionie</t>
  </si>
  <si>
    <t xml:space="preserve">Budynek użyteczności publicznej  </t>
  </si>
  <si>
    <t>Nowa Dęba ul. Rzeszowska</t>
  </si>
  <si>
    <t>stropodach</t>
  </si>
  <si>
    <t>papa</t>
  </si>
  <si>
    <t>Szatnia LZS - Jadachy</t>
  </si>
  <si>
    <t>Budynek użyteczności publicznej</t>
  </si>
  <si>
    <t>Plac zabaw przy budynkach Mickiewicza 4 i 6 w Nowej Dębie</t>
  </si>
  <si>
    <t>Boisko wielofunkcyjne w Jadachach</t>
  </si>
  <si>
    <t>MOSTY</t>
  </si>
  <si>
    <t xml:space="preserve">Obiekt użyteczności publicznej </t>
  </si>
  <si>
    <t>Plac zabaw przy budynku Krasickiego 3 w Nowej Dębie</t>
  </si>
  <si>
    <t>Now Dęba ul.Krasickiego</t>
  </si>
  <si>
    <t>Nowa Dęba ul.Mickiewicza</t>
  </si>
  <si>
    <t>Instrukcja przeciwpożarowa zgodna z przepisami i zatwierdzona przez uprawnioną osobę (straż pożarną), zgodne z przepisami i instrukcją oznakowanie i zabezpieczene w środki gaśnicze.</t>
  </si>
  <si>
    <t>mgops@nowadeba.pl</t>
  </si>
  <si>
    <t>2. Wykaz sprzętu elektronicznego przenośnego (do 5 lat) - rok ………. i młodszy</t>
  </si>
  <si>
    <t>Terminal mobilny ACER TMB 113 E</t>
  </si>
  <si>
    <t xml:space="preserve">Instrukcja przeciwpożarowa zgodna z przepisami i zatwierdzona przez uprawnioną osobę, zgodne z przepisami i instrukcją oznakowanie i zabezpieczenie w środki gaśnicze. Zabezpieczenie antykradzieżowe: system alarmowy. </t>
  </si>
  <si>
    <t>Wpłaty dokonane przez rodziców</t>
  </si>
  <si>
    <t>9004Z</t>
  </si>
  <si>
    <t>grupa 014, wartości niematerialne i prawne</t>
  </si>
  <si>
    <t>Instrukcja przeciwpożarowa zgodna z przepisami, opracowana i zatwierdzona przez specjalistę ds bhp,  zgodne z przepisami i instrukcją oznakowanie i zabezpieczenie w środki gaśnicze. Zabezpieczenie antykradzieżowe: system alarmowy na czujniki ruchu, drzwi metalowe z pojedynczym zamkiem. Budynek jest oświetlony.</t>
  </si>
  <si>
    <t>Żłobek Miejski w Nowej Dębie</t>
  </si>
  <si>
    <t>8891Z</t>
  </si>
  <si>
    <t>39-460 Nowa Dęba,          ul. Leśna 28</t>
  </si>
  <si>
    <t>39-460 Nowa Dęba,           ul. Leśna 28</t>
  </si>
  <si>
    <t>Placówka oświatowa, opieka dzienna nad dziećmi</t>
  </si>
  <si>
    <t>Gaśnice proszkowe - 8, Hydranty wewnętrzne - 4       Ilość zamków w drzwiach - 5, Czujniki ruchu - 15,                 Alarm antykradzieżowy - 1,    Dozór agencji ochrony, Odległość od rzeczki - 100 m Odległość od straży pożarnej - ok. 4 km.</t>
  </si>
  <si>
    <t>Przedszkole Nr 5 i Żłobek Miejski w Nowej Dębie</t>
  </si>
  <si>
    <t>Żłobek Miejski</t>
  </si>
  <si>
    <t xml:space="preserve">Przedszkole Nr 5 </t>
  </si>
  <si>
    <t>Środki pieniężne wpłacone przez rodziców</t>
  </si>
  <si>
    <t>Beata Zielińska tel.15 855 54 16 w.22 sosir-finanse@nowadeba.pl</t>
  </si>
  <si>
    <t>Budynek warsztatu/garaż (stadion)</t>
  </si>
  <si>
    <t>1965-1970</t>
  </si>
  <si>
    <t>Nowa Dęba ul. Sportowa</t>
  </si>
  <si>
    <t>Szkoła Podstawowa w Cyganach</t>
  </si>
  <si>
    <t>Instrukcja przeciwpożarowa zgodna z przepisami i sprawdzona przez inspektora BPH, zgodne z przepisami i instrukcją oznakowanie i zabezpieczenie w środki gaśnicze. Zabezpieczenie antykradzieżowe: kraty w oknach w pracowniach komputerowych, oświetlenie wokół</t>
  </si>
  <si>
    <t>Stara część- konstrukcja drewniana, pokryty blachą. Sala gimnastyczna z zapleczem- konstrukcja betonowa pokryta papą.</t>
  </si>
  <si>
    <t>Budynek szkolny i kotłownia</t>
  </si>
  <si>
    <t xml:space="preserve">Tarnowska Wola </t>
  </si>
  <si>
    <t>plac zabaw</t>
  </si>
  <si>
    <t>Tablica interaktywna</t>
  </si>
  <si>
    <t>Plac zabaw nad Zalewem w Nowej Dębie</t>
  </si>
  <si>
    <t>ul. Stefana Żeromskiego 2 m. , 
39-460 NOWA DĘBA</t>
  </si>
  <si>
    <t>39-460 Nowa Dęba, ul. Leśna 28</t>
  </si>
  <si>
    <t>39-460 Nowa Dęba, 
ul. M. Reja 3</t>
  </si>
  <si>
    <t>39-460 Nowa Deba , 
ul. Kościuszki 110</t>
  </si>
  <si>
    <t>39-460 Nowa Dęba, 
ul. Zybury 4</t>
  </si>
  <si>
    <t>39-460 Nowa Dęba, 
ul. Leśna 40</t>
  </si>
  <si>
    <t>39-460 Nowa Dęba, 
ul. Żeromskiego</t>
  </si>
  <si>
    <t xml:space="preserve">39-460 Nowa Dęba, 
ul. Rzeszowska 3  </t>
  </si>
  <si>
    <t>ul. Stefana Żeromskiego 2 m. , 
39-460 Nowa Dęba</t>
  </si>
  <si>
    <t>Szkoła Podstawowa nr 2 
w Nowej Dębie</t>
  </si>
  <si>
    <t>Szkoła Podstawowa 
w Tarnowskiej Woli</t>
  </si>
  <si>
    <t>Przedszkole Nr 5, 
Żłobek Miejski</t>
  </si>
  <si>
    <t>6 gaśnic proszkowych, 1 gaśnica typu AF w kuchni, 4 hydranty wewnętrznej, 
w drzwiach wejściowych są dwa  zamki, brak okratowania okien na parterze, system alarmowy (czujnik ruchu) bez dozoru pracowniczego i agencji ochrony.
hydrant zewnętrzny znajduje się w odległości około 30 m od budynku przedszkola
Odległość do najbliższej Jednostki Straży Pożarnej ok. 3 km i 4 km.</t>
  </si>
  <si>
    <t>1905-1997</t>
  </si>
  <si>
    <t>1938-2011</t>
  </si>
  <si>
    <t xml:space="preserve">1,01 
</t>
  </si>
  <si>
    <t xml:space="preserve">0,55 
</t>
  </si>
  <si>
    <t xml:space="preserve">0,22 
</t>
  </si>
  <si>
    <t xml:space="preserve">0,11 
</t>
  </si>
  <si>
    <t xml:space="preserve">0,07 
</t>
  </si>
  <si>
    <t>Droga dojazdowa i chodnik z kostki brukowej -Szkoła w Chmielowie</t>
  </si>
  <si>
    <t>20 pracowników</t>
  </si>
  <si>
    <t>brak danych</t>
  </si>
  <si>
    <t>1981/2012</t>
  </si>
  <si>
    <t>stopodach</t>
  </si>
  <si>
    <t>Teren Nad Zalewem</t>
  </si>
  <si>
    <t>Budynek socjalno-szatniowy w Cyganach</t>
  </si>
  <si>
    <t>gęstożebrowy teriva</t>
  </si>
  <si>
    <t>blachodachówka</t>
  </si>
  <si>
    <t>Kanalizacja</t>
  </si>
  <si>
    <t>Agregat prądotwórczy FI 90 ACG w Rozalinie</t>
  </si>
  <si>
    <t>85kVA</t>
  </si>
  <si>
    <t>SINCRO</t>
  </si>
  <si>
    <t>Ochrona zdrowia</t>
  </si>
  <si>
    <t>Winda przy budynku Jana Pawła II 4</t>
  </si>
  <si>
    <t>Nowa Dęba               ul. Jana Pawła II 4</t>
  </si>
  <si>
    <t>Brak wartości początkowej, budynek ujawniony w i inwentaryzacji</t>
  </si>
  <si>
    <t>Altana drewniana wraz z żaglem przeciwsłonecznym</t>
  </si>
  <si>
    <t>ul. Sportowa 5, Nowa Dęba</t>
  </si>
  <si>
    <t>ul. Kościuszki 14, 
ul. Rzeszowska 6  ul.Chopina 1, ul.Sportowa 5
Nowa Dęba</t>
  </si>
  <si>
    <t>Zagospodarowanie terenu zalewu w Nowej Dębie</t>
  </si>
  <si>
    <t>Nowa Dęba, Nad Zalewem</t>
  </si>
  <si>
    <t>ul.Cmentarna (droga, chodnik, teren cmentarza komunalnego)</t>
  </si>
  <si>
    <t>Most Głodyniec w Alfredówce (rzeka Dęba)</t>
  </si>
  <si>
    <t>Most Piasek w Jadachach (rzeka Trześniówka)</t>
  </si>
  <si>
    <t>Most Podlesie w Alfredówce (rzeka Dęba)</t>
  </si>
  <si>
    <t>Droga boczna do Smugowej (dz.ewid.nr 574/24)</t>
  </si>
  <si>
    <t>ul.Hubala (droga i chodnik)</t>
  </si>
  <si>
    <t>Budynki
i budowle</t>
  </si>
  <si>
    <t>Srodki trwałe</t>
  </si>
  <si>
    <t>Elektronika</t>
  </si>
  <si>
    <t>Gotówka</t>
  </si>
  <si>
    <t>Maszyny/ urządzenia</t>
  </si>
  <si>
    <t>Most drewniany w Tarnowskiej Woli</t>
  </si>
  <si>
    <t>Most na rowie nr 1 (rzeka Dęba) w Nowej Dębie</t>
  </si>
  <si>
    <t>Altana z grillem obok Domu Ludowego w Rozalinie</t>
  </si>
  <si>
    <t>UBEZPIECZONY</t>
  </si>
  <si>
    <t xml:space="preserve">Przedszkole nr 5 w Nowej Dębie
Żłobek Miejski w Nowej Dębie
</t>
  </si>
  <si>
    <t>CMENTARZ</t>
  </si>
  <si>
    <t>Ołtarz polowy na cmentarzu komunalnym w Nowej Dębie</t>
  </si>
  <si>
    <t>TABELA NR 8</t>
  </si>
  <si>
    <t>UBEZPIECZENIE NASTĘPSTW NIESZCZĘŚLIWYCH WYPADKÓW OSP</t>
  </si>
  <si>
    <t>NAZWA JEDNOSTKI OSP</t>
  </si>
  <si>
    <t>Łączna liczba strażaków</t>
  </si>
  <si>
    <t>Liczba strażaków do wariantu bezimiennego</t>
  </si>
  <si>
    <t>seniorzy</t>
  </si>
  <si>
    <t>młodzieżówka</t>
  </si>
  <si>
    <t>Poręby Dębskie</t>
  </si>
  <si>
    <t>Szkoła Podstawowa im. Fabiana Dury w Chmielowie</t>
  </si>
  <si>
    <t>Szkoła Podstawowa im.Fabaian Dury w Chmielowie</t>
  </si>
  <si>
    <t>Szkoła Podstawowa im.Fabiana Dury w Chmielowie</t>
  </si>
  <si>
    <t>Droga dojazdowa i chodnik z kostki brukowej</t>
  </si>
  <si>
    <t>Niszczarka do dokumentów</t>
  </si>
  <si>
    <t>4.</t>
  </si>
  <si>
    <t>5.</t>
  </si>
  <si>
    <t>Szkoła Podstawowa w Jadachach</t>
  </si>
  <si>
    <t>Szkoła Podstawowa w Chmielowie</t>
  </si>
  <si>
    <t xml:space="preserve">Szkoła Podstawowa w Chmielowie </t>
  </si>
  <si>
    <t>39-460 Nowa Dęba,  ul. Kościuszki 110</t>
  </si>
  <si>
    <t>39-460 Nowa Dęba, ul. Rzeszowska 3</t>
  </si>
  <si>
    <t>39-460 Nowa Dęba, Tarnowska Wola</t>
  </si>
  <si>
    <t>39-442 Chmielów, Jadachy</t>
  </si>
  <si>
    <t>39-442 Chmielów, Cygany</t>
  </si>
  <si>
    <t>39-460 Nowa Dęba, ul. Stefana Żeromskiego 2</t>
  </si>
  <si>
    <t>Szkoła Podstawowa nr 2 w Nowej Dębie</t>
  </si>
  <si>
    <t>Instrukcja przeciwpożarowa zgodna z przepisami i zatwierdzona przez uprawnioną osobę (straż pożarną), zgodne z przepisami i instrukcją oznakowanie i zabezpieczene w środki gaśnicze. Zabezpieczenie przeciw kradzieżowe: monitoring na korytarzach UMiG, oświetlenie wokół budynku</t>
  </si>
  <si>
    <t>Instrukcja p.poż. Zgodna z przepisami i zatwierdzona przez uprawniona osobe (straz pożarną), zgodne z przepisami i instruykcją oznakowanie i zabezpieczenie w środki gasnicze. Zabezpieczenie antykradzieżowe: w budynku zainstalowane sa czujniki ruchu na wypadek włamania. Obejście budynku pływalni i Orlika jest oświetlone oraz monitorowane. Instalacja alarmowana na wypadek włamania-kryta pływalnia.</t>
  </si>
  <si>
    <t>Biuro Obsługi Jednostek Samorządowych</t>
  </si>
  <si>
    <t>39-460 Nowa Dęba, ul. Sportowa 5
pozostałe lokalizacje: ul. Kościuszki 14, ul. Rzeszowska 6, ul.Chopina 1</t>
  </si>
  <si>
    <t>Wykaz maszyn i urządzeń</t>
  </si>
  <si>
    <t>ŁĄCZNIE:</t>
  </si>
  <si>
    <t xml:space="preserve">Bieżnia lekkoatletyczna wraz ze skocznią i rzutnią </t>
  </si>
  <si>
    <t>Obiekt użyteczności publicznej</t>
  </si>
  <si>
    <t>Wiata przystankowa przy drodze w Cyganach</t>
  </si>
  <si>
    <t>Wiata rowerowa w Alfredówce</t>
  </si>
  <si>
    <t>Pompa Honda WT 30X -do wody zanieczyszczonej Rozalin</t>
  </si>
  <si>
    <t>Radioodtwarzacz</t>
  </si>
  <si>
    <t>Drukarka</t>
  </si>
  <si>
    <t>Kserokopiarka</t>
  </si>
  <si>
    <t>Komputer</t>
  </si>
  <si>
    <t>Niszczarka</t>
  </si>
  <si>
    <t>Razem:</t>
  </si>
  <si>
    <t>Zestaw komputerowy-konserwatorzy</t>
  </si>
  <si>
    <t>Telewizor Blaupunkt BLA-40/1330-125</t>
  </si>
  <si>
    <t>Defibrylator-pływalnia</t>
  </si>
  <si>
    <t>Laptop DELL</t>
  </si>
  <si>
    <t>Monitor komputerowy</t>
  </si>
  <si>
    <t>Drukarka laserowa BROTHER</t>
  </si>
  <si>
    <t>ul. Kościuszki 110, 39-460 Nowa Dęba</t>
  </si>
  <si>
    <t>Grubościówko-wyrównywarka</t>
  </si>
  <si>
    <t>HMS1070</t>
  </si>
  <si>
    <t>2018</t>
  </si>
  <si>
    <t>Scheppach</t>
  </si>
  <si>
    <t>Frezarka dolnowrzecionowa</t>
  </si>
  <si>
    <t>FS 160L</t>
  </si>
  <si>
    <t>1,5 kw</t>
  </si>
  <si>
    <t>Holzmann</t>
  </si>
  <si>
    <t>Zestaw narzędzi hydraulicznych kat. I m-ki WEBER            OSP Chmielów</t>
  </si>
  <si>
    <t>WEBER</t>
  </si>
  <si>
    <t>laptopy</t>
  </si>
  <si>
    <t>Drukarka  BROTHER 2 szt</t>
  </si>
  <si>
    <t>Projektor</t>
  </si>
  <si>
    <t>Laptopy 44 szt</t>
  </si>
  <si>
    <t>Projektor OPTOMA</t>
  </si>
  <si>
    <t xml:space="preserve">Laptopy 14 szt </t>
  </si>
  <si>
    <t>Drukarka BROTHER</t>
  </si>
  <si>
    <t xml:space="preserve">Sprzęt komputerowy </t>
  </si>
  <si>
    <t>Laptopy 7 szt</t>
  </si>
  <si>
    <t>Laptopy 5 szt</t>
  </si>
  <si>
    <t>Radio CD</t>
  </si>
  <si>
    <t>Zespół Placówek Oświatowych</t>
  </si>
  <si>
    <t>komputer DELL Vostro 3670 MT SSD</t>
  </si>
  <si>
    <t xml:space="preserve">Urządzenie wielofunkcyjne Ricoh MP3352 </t>
  </si>
  <si>
    <t>Urządzenie wielofunkcyjne HP PRO M426M</t>
  </si>
  <si>
    <t>Komputery używane 5 szt (2 kasa,1 serwer,1 konserw,1 adm)</t>
  </si>
  <si>
    <t>Kosiarka traktorowa</t>
  </si>
  <si>
    <t>2012</t>
  </si>
  <si>
    <t>Nowa Dęba Stadion</t>
  </si>
  <si>
    <t>2017</t>
  </si>
  <si>
    <t>Cygany stadion</t>
  </si>
  <si>
    <t>Miniciągnik kosiarka Kubota BX231 z osprzętem</t>
  </si>
  <si>
    <t>Głośnik Panasonic</t>
  </si>
  <si>
    <t>Piła taśmowa</t>
  </si>
  <si>
    <t>BS 250</t>
  </si>
  <si>
    <t>2019</t>
  </si>
  <si>
    <t>Maktek</t>
  </si>
  <si>
    <t>Zestaw do transmisji onine</t>
  </si>
  <si>
    <t>kamera hdr CX405 SONY</t>
  </si>
  <si>
    <t>Niszczarka LEITZ IQ HOME OFFICE</t>
  </si>
  <si>
    <t>monitor</t>
  </si>
  <si>
    <t>Fotowoltaika</t>
  </si>
  <si>
    <t>Instalacja fotowoltaiczna przy SP Nr 2 w N.Dębie</t>
  </si>
  <si>
    <t>Nowa Dęba                     ul. Leśna 42</t>
  </si>
  <si>
    <t>Instalacja fotowltaiczna przy Krytej pływalni SOSiR N.Dęba</t>
  </si>
  <si>
    <t>Nowa Dęba                       ul. Kościuszki</t>
  </si>
  <si>
    <t>Instalacja fotowltaiczna przy Krytej pływalni SOSiR N.Dęba zasilająca MGOPS i Przedszkole Nr 1 w N.Dębie</t>
  </si>
  <si>
    <t>Nowa Dęba                  ul. Kościuszki</t>
  </si>
  <si>
    <t>6.</t>
  </si>
  <si>
    <t>Motopompa pożarnicza TOHATSU M16/8    OSP Alfredówka</t>
  </si>
  <si>
    <t>Droga wzdłuż Bystrzyka</t>
  </si>
  <si>
    <t>Droga gminna nr 109966R na terenie TSSE EURO-PARK WISŁOSAN Podstrefa N.Dęba</t>
  </si>
  <si>
    <t>Chodnik od PKP -Dezamet -ZS Nr 2 w Nowej Dębie</t>
  </si>
  <si>
    <t>Garaż blaszany przy OSP Cygany</t>
  </si>
  <si>
    <t>Garaż blaszany przy OSP Tarnowska Wola</t>
  </si>
  <si>
    <t>Dęba</t>
  </si>
  <si>
    <t>Garaż blaszany przy OSP Dęba</t>
  </si>
  <si>
    <t>OBIEKTY OŚWIATY</t>
  </si>
  <si>
    <t>Boisko wielofunkcyjne przy Szkole Podstawowej w Tarnowskiej Woli</t>
  </si>
  <si>
    <t>Boisko wielofunkcyjne przy ZPO w Nowej Dębie</t>
  </si>
  <si>
    <t>Otwarta Strefa Aktywności w Chmielowie</t>
  </si>
  <si>
    <t>Monitoring w Cyganach</t>
  </si>
  <si>
    <t>Monitoring przy OSP Alfredówka</t>
  </si>
  <si>
    <t>Urządzenie wielofunkcyjne HP LaserJet Pro200 MFP M225dn</t>
  </si>
  <si>
    <t>Stacja robocza Dell Precision</t>
  </si>
  <si>
    <t>Pomnik na 100 rocznicę odzyskania  niepodległości na placu Gryczmana w N.Dębie</t>
  </si>
  <si>
    <t>Pomnik</t>
  </si>
  <si>
    <t>Nowa Dęba Plac im. mjr. Gryczmana</t>
  </si>
  <si>
    <t>Kontener techniczny, ogrodzenie na cmentarzu komunalnym w Nowej Dębie</t>
  </si>
  <si>
    <t>Drukarka laserowa CANON iSENSYS LBP226dw</t>
  </si>
  <si>
    <t>Drukarka laserowa CANON iSENSYS LBP223dw</t>
  </si>
  <si>
    <t>NOTEBOOK HP</t>
  </si>
  <si>
    <t>Urządzenie wielofunkcyjne laserowe HP NEVERSTOP 1200W</t>
  </si>
  <si>
    <t>Klub Senior+ ul.1 Maja 1 N.Dęba</t>
  </si>
  <si>
    <t>Lokal użyteczności publicznej</t>
  </si>
  <si>
    <t>Nowa Dęba ul. 1 Maja 1</t>
  </si>
  <si>
    <t>Gospodarka komunalna</t>
  </si>
  <si>
    <t>Zamgławiacz LONGRAY model 95</t>
  </si>
  <si>
    <t>Droga gminna ul.Witosa w Nowej Dębie</t>
  </si>
  <si>
    <t>Droga gminna ul.Spacerawa w Nowej Dębie</t>
  </si>
  <si>
    <t>Droga gminna boczna od ul.Jana Pawła II 20 w Nowej Dębie</t>
  </si>
  <si>
    <t>Droga na TSSE ul.P.Siedleckiego w Nowej Dębie</t>
  </si>
  <si>
    <t>Droga na TSSE podstrefa Nowa Dęba ul.Witolda Thieme</t>
  </si>
  <si>
    <t>Droga wewnętrzna i parking przy ul.Leśnej  w Nowej Dębie</t>
  </si>
  <si>
    <t>Chodnik do Przedszkola nr 5 w Nowej Dębie</t>
  </si>
  <si>
    <t>Parking przy ul.Kwiatkowskiego w Nowej Dębie</t>
  </si>
  <si>
    <t>Zjazd do SPZZOZ Nowa Dęba</t>
  </si>
  <si>
    <t>Parking przy MGOPS w Nowej Dębie</t>
  </si>
  <si>
    <t>Droga gminna nr 109965R na terenie TSSE EURO-PARK WISŁOSAN Podstrefa Nowa Dęba</t>
  </si>
  <si>
    <t>dyski przenośne (2 sztuki)</t>
  </si>
  <si>
    <t>Iwona Strojek; tel./fax  (15) 8462410</t>
  </si>
  <si>
    <t>Kinga Piórek, tel. 15 846 27 61 w.211, 
e-mail: k.piorek@nowadeba.pl</t>
  </si>
  <si>
    <t>Drzwi zamykane na 2 zamki</t>
  </si>
  <si>
    <t>Drukarka Brother HL121OWE</t>
  </si>
  <si>
    <t>Monitor LED</t>
  </si>
  <si>
    <t>budynek szkolny z ogrodzeniem, droga dojazdową i chodnikiem+ sala gimnastyczna(12/2020)</t>
  </si>
  <si>
    <t>1939, 2020</t>
  </si>
  <si>
    <t>Plac przy szkole+ parking</t>
  </si>
  <si>
    <t>Darowizna laptop</t>
  </si>
  <si>
    <t>Monitor interaktywny</t>
  </si>
  <si>
    <t>Urządzenie wielofunkcyjne CANON TSS151</t>
  </si>
  <si>
    <t>Laptop</t>
  </si>
  <si>
    <t>Plac zabaw Nad Zalewem w Nowej Dębie 2</t>
  </si>
  <si>
    <t>Garaż blaszany przy OSP Jadachy</t>
  </si>
  <si>
    <t>Skaner odcisków palców model: HID DIGITALPERSONA 5300</t>
  </si>
  <si>
    <t>Drukarka Brother MFC-L2712DN</t>
  </si>
  <si>
    <t>Telewizor LED TCL</t>
  </si>
  <si>
    <t>2021</t>
  </si>
  <si>
    <t>Klimatyzator</t>
  </si>
  <si>
    <t>Szorowarka</t>
  </si>
  <si>
    <t>Fimap</t>
  </si>
  <si>
    <t>39-442 Chmielów ul. Kolejowa 6</t>
  </si>
  <si>
    <t>Budunek Szkoły Podstawowej                           w Jadachach wraz z ogrodzeniem i miejscem parkingowymna * miejsc+ utwardzony plac przy szkole</t>
  </si>
  <si>
    <t>Drukarka 3D</t>
  </si>
  <si>
    <t>Notebook HP</t>
  </si>
  <si>
    <t xml:space="preserve">Urządzenie wielofunkcyjne </t>
  </si>
  <si>
    <t>Radio CD Eeltra</t>
  </si>
  <si>
    <t>Mikroskop micro z wyświetlaczem</t>
  </si>
  <si>
    <t>Laptop Acer</t>
  </si>
  <si>
    <t>Aparat fotograficzny</t>
  </si>
  <si>
    <t>Mikrofon kierunkowy</t>
  </si>
  <si>
    <t>Mikrofon saramanic Blink500 B1</t>
  </si>
  <si>
    <t>Projektor BenoQ</t>
  </si>
  <si>
    <t>Projektor Bena mx808STH</t>
  </si>
  <si>
    <t>Mikrofon AKG</t>
  </si>
  <si>
    <t>7.</t>
  </si>
  <si>
    <t>Zestaw aparatów powietrznych TPU 15 OSP Cygany</t>
  </si>
  <si>
    <t>Niszczarka Fellowes AutoMax 100M</t>
  </si>
  <si>
    <t>Niszczarka Fellowes 12C</t>
  </si>
  <si>
    <t>aparat canon dt500 body</t>
  </si>
  <si>
    <t>laptop IP3 16GB</t>
  </si>
  <si>
    <t>oświetlenie sceniczne - lampy hybrid</t>
  </si>
  <si>
    <t>Kasa fiskalna</t>
  </si>
  <si>
    <t>Garaż blaszany przy OSP Rozalin</t>
  </si>
  <si>
    <t xml:space="preserve">Garaż </t>
  </si>
  <si>
    <t>Plac zabaw przy ZPO w Nowej Dębie</t>
  </si>
  <si>
    <t>Korty tenisowe Nowa Dęba</t>
  </si>
  <si>
    <t>Wiata nad Zalewem na sprzęd pływacki dz.ewid. Nr 33/5 w N.Dębie</t>
  </si>
  <si>
    <t xml:space="preserve">Budynek użytności publicznej </t>
  </si>
  <si>
    <t>Plac zabaw wraz z siłownią zewnetrzną przy budynku Domu Ludowego w Rozalinie</t>
  </si>
  <si>
    <t>Plac zabaw przy ul.Leśnej w Nowej Dębie</t>
  </si>
  <si>
    <t>Altana przy Domu Ludowym T.Wola</t>
  </si>
  <si>
    <t>Plac zabaw w Tarnowskiej Woli</t>
  </si>
  <si>
    <t>Plac zabaw przy Samorządowym Ośrodku Kultury w Chmielowie</t>
  </si>
  <si>
    <t xml:space="preserve">Plac zabaw w Jadachach </t>
  </si>
  <si>
    <t>Plac zabaw w Cyganach</t>
  </si>
  <si>
    <t>Budynek gospodarczy przy Samorządowym Ośrodku Kultury w Chmielowie</t>
  </si>
  <si>
    <t>Przytulisko dla psów Nowa Dęba</t>
  </si>
  <si>
    <t>obiekt ogrodzony i zamykany</t>
  </si>
  <si>
    <t>stal</t>
  </si>
  <si>
    <t>Komputer All In Ine (zestaw) z Ministerstwa Cyfryzacji</t>
  </si>
  <si>
    <t>Urządzenie Ricoh MPC3004</t>
  </si>
  <si>
    <t>Skatepark z wyposażeniem</t>
  </si>
  <si>
    <t>obiekt czynny sezonowo ogólnodostępny</t>
  </si>
  <si>
    <t>Drukarki fiskalne 2 szt -kasa pływalni</t>
  </si>
  <si>
    <t>Zestaw komputerowy DELL księgowość</t>
  </si>
  <si>
    <t>Monitoring Zalewu</t>
  </si>
  <si>
    <t>Maszyna czyszcząca</t>
  </si>
  <si>
    <t>2023</t>
  </si>
  <si>
    <t>Szkoła Podstawowa w Chmielowie Filia w Cyganach</t>
  </si>
  <si>
    <t xml:space="preserve">Drukarka HP Office </t>
  </si>
  <si>
    <t xml:space="preserve">Tablica interaktywna + uchwyt </t>
  </si>
  <si>
    <t>Tablica biała suchoscieralna</t>
  </si>
  <si>
    <t xml:space="preserve">tablica biała suchoscieralna </t>
  </si>
  <si>
    <t xml:space="preserve">aparat telefoniczny  PANASONIC   </t>
  </si>
  <si>
    <t xml:space="preserve">Laptop ACER </t>
  </si>
  <si>
    <t xml:space="preserve">Drukarka 3D </t>
  </si>
  <si>
    <t xml:space="preserve">Mikrofon kierunkowy </t>
  </si>
  <si>
    <t xml:space="preserve">Aparat fotograficzny Cannon </t>
  </si>
  <si>
    <t xml:space="preserve">laptopy lenovo </t>
  </si>
  <si>
    <t xml:space="preserve">Monitor interaktywny </t>
  </si>
  <si>
    <t>Tablica interaktywna+projektor+uchwyt</t>
  </si>
  <si>
    <t>Ekran ścienny</t>
  </si>
  <si>
    <t>Ładowarka do pisaków Interwrite</t>
  </si>
  <si>
    <t>Notebook Fujitsu</t>
  </si>
  <si>
    <t>Urządzenie wielofunkcyjne EPSON</t>
  </si>
  <si>
    <t>Monitor</t>
  </si>
  <si>
    <t>Podłoga interaktywna + statyw</t>
  </si>
  <si>
    <t>Mata do podłogi interaktywnej</t>
  </si>
  <si>
    <t xml:space="preserve">Radioodtwarzacz </t>
  </si>
  <si>
    <t xml:space="preserve">laptop ASUS+oprogramowanie </t>
  </si>
  <si>
    <t>mikrofon  shure beta 52a</t>
  </si>
  <si>
    <t>dysk cx 400  512 gb</t>
  </si>
  <si>
    <t>reflektor led CHAUVET - 6 szt.</t>
  </si>
  <si>
    <t xml:space="preserve">stabilizator, zestaw do transmisji </t>
  </si>
  <si>
    <t>niszczarka - FELLOWES-3 SZT</t>
  </si>
  <si>
    <t>głowy świetlne HYBRID - 4 SZT.</t>
  </si>
  <si>
    <t>kamery szybkoobr. DAHUA SD-42212 2SZT.-UMiG</t>
  </si>
  <si>
    <t>klimatyzacja- biblioteka dziecięca</t>
  </si>
  <si>
    <t>agregat-klima- sala widowiskowa</t>
  </si>
  <si>
    <t>KOMPRESOR  MOC 15KVAR</t>
  </si>
  <si>
    <t>aparat,obiektywy, lampy (14.03.2023)</t>
  </si>
  <si>
    <t>system monitoringu- Cygany</t>
  </si>
  <si>
    <t>kolumna BLAUPUNKT PS6 (GŁOŚNIK-ZAJECIA)</t>
  </si>
  <si>
    <t>obiektyw SIGMA A-24-70mm NICON</t>
  </si>
  <si>
    <t>totemy zewnętrzne - 2 szt.</t>
  </si>
  <si>
    <t>laptop APPLE MACBOOK PRO 16"</t>
  </si>
  <si>
    <t>laptop LENOVO LEGION 5 15,,6"</t>
  </si>
  <si>
    <t>system monitoringu - CHMIELÓW</t>
  </si>
  <si>
    <r>
      <t xml:space="preserve">Grupa IV   </t>
    </r>
    <r>
      <rPr>
        <b/>
        <sz val="10"/>
        <rFont val="Arial"/>
        <family val="2"/>
        <charset val="238"/>
      </rPr>
      <t>(bez sprzętów elektronicznych wykazanych w tabeli nr 3)</t>
    </r>
  </si>
  <si>
    <r>
      <t xml:space="preserve">Grupa VI    </t>
    </r>
    <r>
      <rPr>
        <b/>
        <sz val="10"/>
        <rFont val="Arial"/>
        <family val="2"/>
        <charset val="238"/>
      </rPr>
      <t xml:space="preserve"> (bez sprzętów elektronicznych wykazanych w tabeli nr 3)</t>
    </r>
  </si>
  <si>
    <r>
      <t xml:space="preserve">Grupa VII   </t>
    </r>
    <r>
      <rPr>
        <b/>
        <sz val="10"/>
        <rFont val="Arial"/>
        <family val="2"/>
        <charset val="238"/>
      </rPr>
      <t xml:space="preserve"> (po wyłączeniu pojazdów mechanicznych podlegających rejestracji)</t>
    </r>
  </si>
  <si>
    <r>
      <t xml:space="preserve">Grupa VIII    </t>
    </r>
    <r>
      <rPr>
        <b/>
        <sz val="10"/>
        <rFont val="Arial"/>
        <family val="2"/>
        <charset val="238"/>
      </rPr>
      <t>(bez sprzętów elektronicznych wykazanych w tabeli nr 3)</t>
    </r>
  </si>
  <si>
    <r>
      <t xml:space="preserve">Środki niskocenne / grupa 013    </t>
    </r>
    <r>
      <rPr>
        <b/>
        <sz val="10"/>
        <rFont val="Arial"/>
        <family val="2"/>
        <charset val="238"/>
      </rPr>
      <t xml:space="preserve"> (bez sprzętów elektronicznych wykazanych w tabeli nr 3)</t>
    </r>
  </si>
  <si>
    <r>
      <t xml:space="preserve">Grupa IV   </t>
    </r>
    <r>
      <rPr>
        <b/>
        <sz val="10"/>
        <color indexed="8"/>
        <rFont val="Arial"/>
        <family val="2"/>
        <charset val="238"/>
      </rPr>
      <t>(bez sprzętów elektronicznych wykazanych w tabeli nr 3)</t>
    </r>
  </si>
  <si>
    <r>
      <t xml:space="preserve">Grupa VI    </t>
    </r>
    <r>
      <rPr>
        <b/>
        <sz val="10"/>
        <color indexed="8"/>
        <rFont val="Arial"/>
        <family val="2"/>
        <charset val="238"/>
      </rPr>
      <t xml:space="preserve"> (bez sprzętów elektronicznych wykazanych w tabeli nr 3)</t>
    </r>
  </si>
  <si>
    <r>
      <t xml:space="preserve">Grupa VII   </t>
    </r>
    <r>
      <rPr>
        <b/>
        <sz val="10"/>
        <color indexed="8"/>
        <rFont val="Arial"/>
        <family val="2"/>
        <charset val="238"/>
      </rPr>
      <t xml:space="preserve"> (po wyłączeniu pojazdów mechanicznych podlegających rejestracji)</t>
    </r>
  </si>
  <si>
    <r>
      <t xml:space="preserve">Grupa VIII    </t>
    </r>
    <r>
      <rPr>
        <b/>
        <sz val="10"/>
        <color indexed="8"/>
        <rFont val="Arial"/>
        <family val="2"/>
        <charset val="238"/>
      </rPr>
      <t>(bez sprzętów elektronicznych wykazanych w tabeli nr 3)</t>
    </r>
  </si>
  <si>
    <r>
      <t xml:space="preserve">Środki niskocenne / grupa 013    </t>
    </r>
    <r>
      <rPr>
        <b/>
        <sz val="10"/>
        <color indexed="8"/>
        <rFont val="Arial"/>
        <family val="2"/>
        <charset val="238"/>
      </rPr>
      <t xml:space="preserve"> (bez sprzętów elektronicznych wykazanych w tabeli nr 3)</t>
    </r>
  </si>
  <si>
    <r>
      <t xml:space="preserve">Grupa VI     </t>
    </r>
    <r>
      <rPr>
        <b/>
        <sz val="10"/>
        <color indexed="8"/>
        <rFont val="Arial"/>
        <family val="2"/>
        <charset val="238"/>
      </rPr>
      <t>(bez sprzętów elektronicznych wykazanych w tabeli nr 3)</t>
    </r>
  </si>
  <si>
    <r>
      <t xml:space="preserve">Grupa VII </t>
    </r>
    <r>
      <rPr>
        <b/>
        <sz val="10"/>
        <color indexed="8"/>
        <rFont val="Arial"/>
        <family val="2"/>
        <charset val="238"/>
      </rPr>
      <t xml:space="preserve">   (po wyłączeniu pojazdów mechanicznych podlegających rejestracji)</t>
    </r>
  </si>
  <si>
    <r>
      <t xml:space="preserve">Środki niskocenne / grupa 013     </t>
    </r>
    <r>
      <rPr>
        <b/>
        <sz val="10"/>
        <color indexed="8"/>
        <rFont val="Arial"/>
        <family val="2"/>
        <charset val="238"/>
      </rPr>
      <t>(bez sprzętów elektronicznych wykazanych w tabeli nr 3)</t>
    </r>
  </si>
  <si>
    <r>
      <t xml:space="preserve">Liczba pracowników                                                 </t>
    </r>
    <r>
      <rPr>
        <sz val="10"/>
        <rFont val="Arial"/>
        <family val="2"/>
        <charset val="238"/>
      </rPr>
      <t>(w przypadku szkół należy wpisać oddzielnie liczbę nauczycieli i liczbę pozostałych pracowników)</t>
    </r>
  </si>
  <si>
    <r>
      <t xml:space="preserve">Liczba uczniów lub wychowanków                                                          </t>
    </r>
    <r>
      <rPr>
        <sz val="10"/>
        <rFont val="Arial"/>
        <family val="2"/>
        <charset val="238"/>
      </rPr>
      <t>(dotyczy szkół, ośrodków wychowawczych, domów dziecka, DPS)</t>
    </r>
  </si>
  <si>
    <r>
      <t>Nazwa Budynku/Budowli                                                         ( Grupa I i II środków trwałych)</t>
    </r>
    <r>
      <rPr>
        <b/>
        <i/>
        <sz val="11"/>
        <rFont val="Verdana"/>
        <family val="2"/>
        <charset val="238"/>
      </rPr>
      <t xml:space="preserve"> </t>
    </r>
    <r>
      <rPr>
        <i/>
        <sz val="11"/>
        <rFont val="Verdana"/>
        <family val="2"/>
        <charset val="238"/>
      </rPr>
      <t xml:space="preserve">[w tym przystanki/wiaty przystankowe; obiekty mostowe (mosty, wiadukty, estakady, kładki), tunele w tym przejścia podziemne; przepusty drogowe, </t>
    </r>
  </si>
  <si>
    <r>
      <t>Informacja o przeznaczeniu budynku/ budowli</t>
    </r>
    <r>
      <rPr>
        <sz val="11"/>
        <rFont val="Verdana"/>
        <family val="2"/>
        <charset val="238"/>
      </rPr>
      <t xml:space="preserve"> </t>
    </r>
    <r>
      <rPr>
        <i/>
        <sz val="11"/>
        <rFont val="Verdana"/>
        <family val="2"/>
        <charset val="238"/>
      </rPr>
      <t>(nie dotyczy infrastruktury drogowej)</t>
    </r>
  </si>
  <si>
    <r>
      <t xml:space="preserve">Czy budynek jest użytkowany? </t>
    </r>
    <r>
      <rPr>
        <i/>
        <sz val="11"/>
        <rFont val="Verdana"/>
        <family val="2"/>
        <charset val="238"/>
      </rPr>
      <t>(TAK/NIE)</t>
    </r>
  </si>
  <si>
    <r>
      <t xml:space="preserve">Wartość początkowa </t>
    </r>
    <r>
      <rPr>
        <sz val="11"/>
        <rFont val="Verdana"/>
        <family val="2"/>
        <charset val="238"/>
      </rPr>
      <t xml:space="preserve">(księgowa brutto) </t>
    </r>
    <r>
      <rPr>
        <b/>
        <sz val="11"/>
        <rFont val="Verdana"/>
        <family val="2"/>
        <charset val="238"/>
      </rPr>
      <t xml:space="preserve">            </t>
    </r>
  </si>
  <si>
    <r>
      <t>Zabezpieczenia p-poż i przeciw kradzieżowe</t>
    </r>
    <r>
      <rPr>
        <i/>
        <sz val="11"/>
        <rFont val="Verdana"/>
        <family val="2"/>
        <charset val="238"/>
      </rPr>
      <t xml:space="preserve"> [np. ilość gaśnic z podaniem ich rodzaju (pianowe, śniegowe, proszkowe), ilość hydrantów wewnętrznych i zewnętrznych; ilość zamków w drzwiach wejściowych, okratowanie okien parteru, alarm przeciwpożarowy i/lub an</t>
    </r>
  </si>
  <si>
    <r>
      <t>Lokalizacja</t>
    </r>
    <r>
      <rPr>
        <i/>
        <sz val="11"/>
        <rFont val="Verdana"/>
        <family val="2"/>
        <charset val="238"/>
      </rPr>
      <t xml:space="preserve"> (dokładny adres)</t>
    </r>
  </si>
  <si>
    <r>
      <t>powierzchnia użytkowa</t>
    </r>
    <r>
      <rPr>
        <sz val="11"/>
        <rFont val="Verdana"/>
        <family val="2"/>
        <charset val="238"/>
      </rPr>
      <t xml:space="preserve">                          (w m?)</t>
    </r>
  </si>
  <si>
    <r>
      <t xml:space="preserve">Czy budynek jest podpiwniczony? </t>
    </r>
    <r>
      <rPr>
        <sz val="11"/>
        <rFont val="Verdana"/>
        <family val="2"/>
        <charset val="238"/>
      </rPr>
      <t>(TAK/NIE)</t>
    </r>
  </si>
  <si>
    <r>
      <t xml:space="preserve">Czy w budynku/ budowli znajdują się instalacje sanitarne? </t>
    </r>
    <r>
      <rPr>
        <sz val="11"/>
        <rFont val="Verdana"/>
        <family val="2"/>
        <charset val="238"/>
      </rPr>
      <t>(TAK/NIE)</t>
    </r>
  </si>
  <si>
    <r>
      <t xml:space="preserve">Czy budynek/ budowla jest wyposażony w windę?                                                                </t>
    </r>
    <r>
      <rPr>
        <sz val="11"/>
        <rFont val="Verdana"/>
        <family val="2"/>
        <charset val="238"/>
      </rPr>
      <t>(TAK/NIE)</t>
    </r>
  </si>
  <si>
    <r>
      <t xml:space="preserve">mury </t>
    </r>
    <r>
      <rPr>
        <sz val="11"/>
        <rFont val="Verdana"/>
        <family val="2"/>
        <charset val="238"/>
      </rPr>
      <t>(pustak, cegła, suporex, wielka płyta, inne-jakie?)</t>
    </r>
  </si>
  <si>
    <r>
      <t xml:space="preserve">stropy </t>
    </r>
    <r>
      <rPr>
        <sz val="11"/>
        <rFont val="Verdana"/>
        <family val="2"/>
        <charset val="238"/>
      </rPr>
      <t>(betonowy, drewniany, inny-jaki?)</t>
    </r>
  </si>
  <si>
    <r>
      <t xml:space="preserve">dach </t>
    </r>
    <r>
      <rPr>
        <i/>
        <sz val="11"/>
        <rFont val="Verdana"/>
        <family val="2"/>
        <charset val="238"/>
      </rPr>
      <t>[konstrukcja betonowa, stalowa, drewniana, inna-jaka?)</t>
    </r>
    <r>
      <rPr>
        <b/>
        <i/>
        <sz val="11"/>
        <rFont val="Verdana"/>
        <family val="2"/>
        <charset val="238"/>
      </rPr>
      <t xml:space="preserve"> i pokrycie </t>
    </r>
    <r>
      <rPr>
        <i/>
        <sz val="11"/>
        <rFont val="Verdana"/>
        <family val="2"/>
        <charset val="238"/>
      </rPr>
      <t>(papa, eternit, dachówka, blacha/blachodachówka, inne-jakie?)]</t>
    </r>
  </si>
  <si>
    <r>
      <t xml:space="preserve">Wykaz lokalizacji z podaniem maksymalnej, dziennej wysokości wartości pieniężnych.                                                                                                                                  </t>
    </r>
    <r>
      <rPr>
        <i/>
        <sz val="10"/>
        <rFont val="Arial"/>
        <family val="2"/>
        <charset val="238"/>
      </rPr>
      <t>Wartości pieniężne: np. gotówka, papiery wa</t>
    </r>
  </si>
  <si>
    <t>TABELA NR 6</t>
  </si>
  <si>
    <t>UWAGI</t>
  </si>
  <si>
    <r>
      <t xml:space="preserve">1. Wykaz sprzętu elektronicznego </t>
    </r>
    <r>
      <rPr>
        <b/>
        <i/>
        <u/>
        <sz val="10"/>
        <rFont val="Arial"/>
        <family val="2"/>
        <charset val="238"/>
      </rPr>
      <t>stacjonarnego</t>
    </r>
    <r>
      <rPr>
        <b/>
        <i/>
        <sz val="10"/>
        <rFont val="Arial"/>
        <family val="2"/>
        <charset val="238"/>
      </rPr>
      <t xml:space="preserve"> (do 5 lat) - rok ………. i młodszy</t>
    </r>
  </si>
  <si>
    <r>
      <t xml:space="preserve">Rodzaj sprzętu </t>
    </r>
    <r>
      <rPr>
        <sz val="10"/>
        <rFont val="Arial"/>
        <family val="2"/>
        <charset val="238"/>
      </rPr>
      <t>(min. komputery stacjonarne, monitory, telewizory i pozostały sprzęt RTV oraz AudioVideo, drukarki, kserokopiarki, skanery, telefony stacjonarne, telefaxy, urządzenia wielofunkcyjne, rzutniki, wizualizery, tablice interaktywne, serwery, cen</t>
    </r>
  </si>
  <si>
    <r>
      <t xml:space="preserve">1. Wykaz sprzętu elektronicznego </t>
    </r>
    <r>
      <rPr>
        <b/>
        <i/>
        <u/>
        <sz val="10"/>
        <rFont val="Arial"/>
        <family val="2"/>
        <charset val="238"/>
      </rPr>
      <t>stacjonarnego</t>
    </r>
    <r>
      <rPr>
        <b/>
        <i/>
        <sz val="10"/>
        <rFont val="Arial"/>
        <family val="2"/>
        <charset val="238"/>
      </rPr>
      <t xml:space="preserve"> (do 5 lat) - rok 2017 i młodszy</t>
    </r>
  </si>
  <si>
    <t>Tabela nr 9</t>
  </si>
  <si>
    <t>Właściciel Pojazdu</t>
  </si>
  <si>
    <t>Ubezpieczający</t>
  </si>
  <si>
    <t>Numer rejestracyjny</t>
  </si>
  <si>
    <t>VIN</t>
  </si>
  <si>
    <t>Marka</t>
  </si>
  <si>
    <t>Model</t>
  </si>
  <si>
    <t>Rodzaj pojazdu</t>
  </si>
  <si>
    <t>Ilość miejsc</t>
  </si>
  <si>
    <t>Pojemność silnika</t>
  </si>
  <si>
    <t>Ładowność (kg)</t>
  </si>
  <si>
    <t>DMC</t>
  </si>
  <si>
    <t>Wartość</t>
  </si>
  <si>
    <t>Okres ubezpieczenia</t>
  </si>
  <si>
    <t>OC</t>
  </si>
  <si>
    <t>AC</t>
  </si>
  <si>
    <t>NNW</t>
  </si>
  <si>
    <t>ASSISTANCE</t>
  </si>
  <si>
    <t>od</t>
  </si>
  <si>
    <t>do</t>
  </si>
  <si>
    <t xml:space="preserve">Gmina Nowa Dęba </t>
  </si>
  <si>
    <t>Nowa Dęba 39-460, Rzeszowska 3</t>
  </si>
  <si>
    <t>RTA02880</t>
  </si>
  <si>
    <t>PEUGEOT</t>
  </si>
  <si>
    <t>PARTNER II 1,6 02-09 HDI TRENDY</t>
  </si>
  <si>
    <t>Osobowy</t>
  </si>
  <si>
    <t>RTA31AP</t>
  </si>
  <si>
    <t>NIEWIADÓW</t>
  </si>
  <si>
    <t>B750</t>
  </si>
  <si>
    <t>Przyczepa</t>
  </si>
  <si>
    <t>RTA09707</t>
  </si>
  <si>
    <t>STAR</t>
  </si>
  <si>
    <t>2443W</t>
  </si>
  <si>
    <t>Specjalny</t>
  </si>
  <si>
    <t>RTA19198</t>
  </si>
  <si>
    <t>RENAULT</t>
  </si>
  <si>
    <t>MASTER MAXI</t>
  </si>
  <si>
    <t>RTAF024</t>
  </si>
  <si>
    <t>JELCZ</t>
  </si>
  <si>
    <t>RTA97AF</t>
  </si>
  <si>
    <t>TATRA</t>
  </si>
  <si>
    <t>RTA98AE</t>
  </si>
  <si>
    <t>MAGIRUS</t>
  </si>
  <si>
    <t>ZLF 24/65</t>
  </si>
  <si>
    <t>RTAA798</t>
  </si>
  <si>
    <t>RTAJ145</t>
  </si>
  <si>
    <t>FORD</t>
  </si>
  <si>
    <t>TRANSIT</t>
  </si>
  <si>
    <t>RTA15757</t>
  </si>
  <si>
    <t>MAN</t>
  </si>
  <si>
    <t>TGM</t>
  </si>
  <si>
    <t>RTAN068</t>
  </si>
  <si>
    <t>005M</t>
  </si>
  <si>
    <t>RTA05611</t>
  </si>
  <si>
    <t>KIA</t>
  </si>
  <si>
    <t>CARNIVAL 2,9 CRDI TOUR DIESEL</t>
  </si>
  <si>
    <t>RTA21898</t>
  </si>
  <si>
    <t>TRANSIT CUSTOM 290 TDCI</t>
  </si>
  <si>
    <t>RTA23515</t>
  </si>
  <si>
    <t>FIAT</t>
  </si>
  <si>
    <t>DOBLO</t>
  </si>
  <si>
    <t>RTA25298</t>
  </si>
  <si>
    <t>TRAFIC</t>
  </si>
  <si>
    <t>RTA18YP</t>
  </si>
  <si>
    <t>SWIDNIK</t>
  </si>
  <si>
    <t>TEMA</t>
  </si>
  <si>
    <t>OCHOTNICZA STRAŻ POŻARNA W TARNOWSKIEJ WOLI</t>
  </si>
  <si>
    <t>Tarnowska Wola 227, 39-460 Nowa Dęba</t>
  </si>
  <si>
    <t>RTA27998</t>
  </si>
  <si>
    <t>RTA98CL</t>
  </si>
  <si>
    <t>BOX 23.60</t>
  </si>
  <si>
    <t>RTA31999</t>
  </si>
  <si>
    <t>MASTER</t>
  </si>
  <si>
    <t>RTA21ML</t>
  </si>
  <si>
    <t xml:space="preserve"> BOX 23.60</t>
  </si>
  <si>
    <t>RTA22RL</t>
  </si>
  <si>
    <t>NEPTUN REMORQUE 1</t>
  </si>
  <si>
    <t>N7-202 PTD</t>
  </si>
  <si>
    <t>OCHOTNICZA STRAŻ POŻARNA</t>
  </si>
  <si>
    <t>39-460 Nowa Dęba, Ks. Henryka Łagockiego 52</t>
  </si>
  <si>
    <t>RTA40112</t>
  </si>
  <si>
    <t>FSC-STARACHOWICE</t>
  </si>
  <si>
    <t>STAR L00/14.225 LA-LF</t>
  </si>
  <si>
    <t>RTA34692</t>
  </si>
  <si>
    <t>VOLVO</t>
  </si>
  <si>
    <t>FLD3C</t>
  </si>
  <si>
    <t>Specjalny pożarniczy</t>
  </si>
  <si>
    <t>RTAX556</t>
  </si>
  <si>
    <t>AUTOSAN</t>
  </si>
  <si>
    <t>A0909 L.04 12.5t</t>
  </si>
  <si>
    <t>Autobus</t>
  </si>
  <si>
    <t>RTA42223</t>
  </si>
  <si>
    <t>Ciężarowy o DMC do 3.5 t</t>
  </si>
  <si>
    <t>H. ŁAGOCKIEGO 52, 39-460 NOWA DĘBA</t>
  </si>
  <si>
    <t>RTA44112</t>
  </si>
  <si>
    <t>NISSAN</t>
  </si>
  <si>
    <t>TERRANO</t>
  </si>
  <si>
    <t>RTA07WL</t>
  </si>
  <si>
    <t>NEPTUN</t>
  </si>
  <si>
    <t>REMORQUE 1/N7236</t>
  </si>
  <si>
    <t>Tabela nr 10</t>
  </si>
  <si>
    <t>Załącznik nr 6 do SWZ</t>
  </si>
  <si>
    <t>Świetlica wiejska z zapleczem szatniowo sportowym w Jadachach</t>
  </si>
  <si>
    <t>Fontanna przy ul. 1 Maja 1</t>
  </si>
  <si>
    <t xml:space="preserve">Drzwi zamykane na 2 zamki (aluminiowe/witryny szklane), ręczny przycisk przeciwpożarowego wyłącznika prądu, </t>
  </si>
  <si>
    <t>Tablety samsung Galaxy Tab A9+ 5G +etui 15 sztuk</t>
  </si>
  <si>
    <t>Monitoring przy OSP Poręby Dębskie</t>
  </si>
  <si>
    <t>Centrala telefoniczna NCP SILICAN</t>
  </si>
  <si>
    <t>Plac zabaw w Jadachach dz.3034</t>
  </si>
  <si>
    <t>OHOTNICZA STRAŻ POŻARNA PORĘBY DĘBSKIE</t>
  </si>
  <si>
    <t>Nowa Dęba 39-460, Strażacka 3</t>
  </si>
  <si>
    <t>WVWZZZ3BZYP434606</t>
  </si>
  <si>
    <t>VOLKSWAGEN</t>
  </si>
  <si>
    <t>PASSAT SLOp</t>
  </si>
  <si>
    <t>RTA08KN</t>
  </si>
  <si>
    <t>SYAS21NK0R0003369</t>
  </si>
  <si>
    <t>S21</t>
  </si>
  <si>
    <t>RTA74WW</t>
  </si>
  <si>
    <t>TAPSES577PJ097540</t>
  </si>
  <si>
    <t>POLARIS</t>
  </si>
  <si>
    <t>Quad</t>
  </si>
  <si>
    <t>RTA54124</t>
  </si>
  <si>
    <t>WF0KXXTTRKPU02394</t>
  </si>
  <si>
    <t>Traktor HUSQARNA TCZ238T 15KM   OSP Chmielów</t>
  </si>
  <si>
    <t>HUSQARNA TCZ238T</t>
  </si>
  <si>
    <t>RTA54217</t>
  </si>
  <si>
    <t>Budynek gospodarczy przy UMIG</t>
  </si>
  <si>
    <t>garaż</t>
  </si>
  <si>
    <t>Nowa Dęba ul.Rzeszowska 3</t>
  </si>
  <si>
    <t>Serwer główny -zestaw Cecurity IT wraz z oprogramowaniem</t>
  </si>
  <si>
    <t>Serwer zapasowy ExtremeNasRack wraz z oprogramowaniem</t>
  </si>
  <si>
    <t>Urządzenie klasy UTM</t>
  </si>
  <si>
    <t>OŚRODKI REKREACJI</t>
  </si>
  <si>
    <t>Traktor-kosiarka Ursus 34,63Nm OHV B&amp;S</t>
  </si>
  <si>
    <t>Ursus</t>
  </si>
  <si>
    <t>Traktor -kosiarka CUB CADET XZ5 L127</t>
  </si>
  <si>
    <t>CUB CADET X25 L127</t>
  </si>
  <si>
    <t>Traktor -kosiarka RIDER HUSQVARNA R214C</t>
  </si>
  <si>
    <t>RIDER HUSQVARNA R214C</t>
  </si>
  <si>
    <t>Gabriela Nowak-Wolwowicz, tel.8465358, kierownik@sdsnd.pl</t>
  </si>
  <si>
    <t>sds@sdsnd.pl</t>
  </si>
  <si>
    <t>370 W</t>
  </si>
  <si>
    <t>2020</t>
  </si>
  <si>
    <t>Szlifierka taśmowa</t>
  </si>
  <si>
    <t>800W</t>
  </si>
  <si>
    <t>Graphite</t>
  </si>
  <si>
    <t>Wiretarka stołowa</t>
  </si>
  <si>
    <t>RPTB-16</t>
  </si>
  <si>
    <t>Roxta</t>
  </si>
  <si>
    <t>Kompresor bezolejowy</t>
  </si>
  <si>
    <t>66o</t>
  </si>
  <si>
    <t>8 bar</t>
  </si>
  <si>
    <t>Stanley</t>
  </si>
  <si>
    <t>Miniszlifierka</t>
  </si>
  <si>
    <t>170w</t>
  </si>
  <si>
    <t>8-3,5 t. mini</t>
  </si>
  <si>
    <t>Bosch</t>
  </si>
  <si>
    <t>Wyrzynarka</t>
  </si>
  <si>
    <t>230V</t>
  </si>
  <si>
    <t>DREMEL</t>
  </si>
  <si>
    <t>2024</t>
  </si>
  <si>
    <t>Boisko piłki nożnej w Tarnowskiej Woli</t>
  </si>
  <si>
    <t>Boisko piłki nożnej w Cyganach</t>
  </si>
  <si>
    <t>Strzelnica (wiaty , ogrodzenie, brama)</t>
  </si>
  <si>
    <t>Nowa Dęba, ul. Rzeszowska</t>
  </si>
  <si>
    <t>Laptop HP-Dyrektor</t>
  </si>
  <si>
    <t>Zestawy komputerowe 2 szt - kasa pływalni</t>
  </si>
  <si>
    <t>Fotometr do pomiaru stężenia chloru</t>
  </si>
  <si>
    <t>Nowa Dęba pływalnia</t>
  </si>
  <si>
    <t>Traktor-kosiarka</t>
  </si>
  <si>
    <t>HUSQVARNA</t>
  </si>
  <si>
    <t>Kabina  do traktora i kosiarki</t>
  </si>
  <si>
    <t>KUBOTA</t>
  </si>
  <si>
    <t>Traktor M155-107TC</t>
  </si>
  <si>
    <t>Drukarka HP LaserJet 1000</t>
  </si>
  <si>
    <t>Niszczarka Ideal 2503 CC 4x40mm</t>
  </si>
  <si>
    <t>Marta Szypuła             tel. 846 22 56</t>
  </si>
  <si>
    <t xml:space="preserve">Laminator </t>
  </si>
  <si>
    <t xml:space="preserve">Laptop hp </t>
  </si>
  <si>
    <t xml:space="preserve">Zestaw nagłośnieniowy </t>
  </si>
  <si>
    <t xml:space="preserve">Aparat Sony </t>
  </si>
  <si>
    <t>Aparat SONY CYBER-SHOT</t>
  </si>
  <si>
    <t>laptop</t>
  </si>
  <si>
    <t xml:space="preserve">Monitor interakrtywny </t>
  </si>
  <si>
    <t>Zestaw nagłośnieniowy  2</t>
  </si>
  <si>
    <t xml:space="preserve">Mikrofon nagłowny </t>
  </si>
  <si>
    <t xml:space="preserve">Laptopy </t>
  </si>
  <si>
    <t xml:space="preserve">Kserokopiarka </t>
  </si>
  <si>
    <t>Szkoła Podstawowa im. Fabiana Dury w Chmielowie Filia w Cyganach</t>
  </si>
  <si>
    <t>Marta Szypuła                 tel. 846 22 56</t>
  </si>
  <si>
    <t xml:space="preserve"> Laptopy 25 szt</t>
  </si>
  <si>
    <t xml:space="preserve">Tablica sucho - magnetyczna </t>
  </si>
  <si>
    <t xml:space="preserve">PADIO - magnetofon </t>
  </si>
  <si>
    <t xml:space="preserve">Niszczarka </t>
  </si>
  <si>
    <t xml:space="preserve">Aparat fotograficzny </t>
  </si>
  <si>
    <t xml:space="preserve">Mikroport saramonic Blink 500 </t>
  </si>
  <si>
    <t>Drukarka ZC31-000c0 DKART ZEBRA</t>
  </si>
  <si>
    <t>Tablica interaktywna (komplet)</t>
  </si>
  <si>
    <t>sp2nowadeba@epoczta.pl</t>
  </si>
  <si>
    <t xml:space="preserve">Pomoce dydatktyczne- eduterapeutica </t>
  </si>
  <si>
    <t xml:space="preserve">2452.00 </t>
  </si>
  <si>
    <t>Pomoce dydatktyczne- mtalent</t>
  </si>
  <si>
    <t xml:space="preserve">Projektor krótkoogniskowy </t>
  </si>
  <si>
    <t xml:space="preserve">AVTEK BOARD </t>
  </si>
  <si>
    <t>Głośniki</t>
  </si>
  <si>
    <t xml:space="preserve">AVTEK BOARD  80 PRO </t>
  </si>
  <si>
    <t xml:space="preserve">PROJEKTOR EPSON </t>
  </si>
  <si>
    <t xml:space="preserve">GŁOŚNIKI </t>
  </si>
  <si>
    <t xml:space="preserve">AVTEK tt board 80pro </t>
  </si>
  <si>
    <t xml:space="preserve">Projektor </t>
  </si>
  <si>
    <t xml:space="preserve">Głośniki </t>
  </si>
  <si>
    <t xml:space="preserve">Niszczarka FELLOWES </t>
  </si>
  <si>
    <t xml:space="preserve">Radiomagnetofon RM_CD ELTRA_INGA </t>
  </si>
  <si>
    <t xml:space="preserve">Telefon PANASONIC </t>
  </si>
  <si>
    <t xml:space="preserve">Drukarka BROTHER MFC </t>
  </si>
  <si>
    <t>szkola@tarnowskawola.pl</t>
  </si>
  <si>
    <t>Laminator a3</t>
  </si>
  <si>
    <t xml:space="preserve">Notebook hp </t>
  </si>
  <si>
    <t>Sprzęt komputerowy  DELL E5440</t>
  </si>
  <si>
    <t>Nagłośnienie YAMAHA</t>
  </si>
  <si>
    <t>Aparat  SONY</t>
  </si>
  <si>
    <t>Urządzenie wielofunkcyjne BROTHER</t>
  </si>
  <si>
    <t xml:space="preserve">Komputer stacjonarny </t>
  </si>
  <si>
    <t>Urządzeie wielofunkcyjne EPSON</t>
  </si>
  <si>
    <t>Monitor interaktywny My Board</t>
  </si>
  <si>
    <t>budynek szkoły wraz z drogą dojazdową i ogrodzeniem</t>
  </si>
  <si>
    <t>pjedyneczka@ndp1.przedszkolna.net</t>
  </si>
  <si>
    <t>Marta Szypuła              tel. 846 22 56</t>
  </si>
  <si>
    <t xml:space="preserve">Radiomagnetofon </t>
  </si>
  <si>
    <t xml:space="preserve">Laptop lenovo </t>
  </si>
  <si>
    <t xml:space="preserve">Interaktywna podłoga FUNFLOOR </t>
  </si>
  <si>
    <t>Monitor interaktywny NEWLINE</t>
  </si>
  <si>
    <t>Monitor interaktywny  (2x)</t>
  </si>
  <si>
    <t>przedszkole5@nd.przedszkolna.net</t>
  </si>
  <si>
    <t xml:space="preserve">laptop 15 lenovo ideapad </t>
  </si>
  <si>
    <t xml:space="preserve">Monitor interaktywny +statyw </t>
  </si>
  <si>
    <t xml:space="preserve">Monitor interaktywny+statyw </t>
  </si>
  <si>
    <t>zlobekmiejski@nd.naszzlobek.com</t>
  </si>
  <si>
    <t>Tel samsung galaxy</t>
  </si>
  <si>
    <t>Laptop LENOVO</t>
  </si>
  <si>
    <t>Drukarka BRATHER</t>
  </si>
  <si>
    <t xml:space="preserve">Zestaw komputerowy </t>
  </si>
  <si>
    <t xml:space="preserve">Brother - urządzenie wielofunkcyjne </t>
  </si>
  <si>
    <t xml:space="preserve">Drukarka hp Laser Jet </t>
  </si>
  <si>
    <t>Komputer +MS Office</t>
  </si>
  <si>
    <t>zestaw komputerowy (monitor,komputer,klawiatura)</t>
  </si>
  <si>
    <t>szkola@spjadachy.pl</t>
  </si>
  <si>
    <t xml:space="preserve">RADIO CD SENSOR </t>
  </si>
  <si>
    <t xml:space="preserve">TELEFON PANASONIC </t>
  </si>
  <si>
    <t xml:space="preserve">MONITOR INTERAKTYWNY </t>
  </si>
  <si>
    <t>SPRZĘT KOMPUTEROWY DELL</t>
  </si>
  <si>
    <t xml:space="preserve">Radio CD Hyundai </t>
  </si>
  <si>
    <t>Radio CD  Eltra</t>
  </si>
  <si>
    <t>Pakiet aplikacji do podłogi interaktywnej</t>
  </si>
  <si>
    <t>Eduterapeutica Lux Logopedia</t>
  </si>
  <si>
    <t>dysk - projektor kinowy</t>
  </si>
  <si>
    <t>drukarka brother</t>
  </si>
  <si>
    <t>zasilacz SONY</t>
  </si>
  <si>
    <t xml:space="preserve">Samorządowy Ośrodek Kultury </t>
  </si>
  <si>
    <t>Nowa Dęba 39-460, Żermoskiego 2</t>
  </si>
  <si>
    <t>Budynek ŚDS</t>
  </si>
  <si>
    <t>Nowa Dęba ul. Kościuszki 110</t>
  </si>
  <si>
    <t>Budynek sportowo-szatniowy w Chmielowie</t>
  </si>
  <si>
    <t>Chmielów ul.Tarnobrzeska</t>
  </si>
  <si>
    <t>STIM</t>
  </si>
  <si>
    <t>Nowa Dęba 39-460, Rzeszowska 4</t>
  </si>
  <si>
    <t>VF1JL000671719963</t>
  </si>
  <si>
    <t xml:space="preserve">Drogi twarde:  </t>
  </si>
  <si>
    <t>Drogi twarde:  55</t>
  </si>
  <si>
    <t>Droga gminna, chodnik, ciąg pieszo-rowerowy, oswitlenie ul.Śmiśniewicza w Nowej Dębie</t>
  </si>
  <si>
    <t xml:space="preserve">2 wejścia zamykane na zamek, ręczny przycisk przeciwpożarowego wyłącznika prądu, 1 gaśnica, hydrant zewnętrzny </t>
  </si>
  <si>
    <t>RT31816</t>
  </si>
  <si>
    <t>RT27599</t>
  </si>
  <si>
    <t>SUJP422CCS0000115</t>
  </si>
  <si>
    <t>RTA58398</t>
  </si>
  <si>
    <t>YS2P4X40002205808</t>
  </si>
  <si>
    <t>SCANIA</t>
  </si>
  <si>
    <t>P370</t>
  </si>
  <si>
    <t>Ogrodzenie budynek Dom Ludowy -
Tarnowska Wola</t>
  </si>
  <si>
    <t>Ogrodzenie budynku Centrum Kultury Lasowiackiej w Cyganach</t>
  </si>
  <si>
    <t>Budynek SOSIR (szatniowo-usługowy) w Nowej Dębie</t>
  </si>
  <si>
    <t>Budynek sportowo usługowy</t>
  </si>
  <si>
    <t>Nowa Dęba dz.ewid.nr 306</t>
  </si>
  <si>
    <t>konstrukcja drewniana pokryta blachą trapezową</t>
  </si>
  <si>
    <t>monitoring,po 2 zamki w drzwiach wejściowych, czujki dymu, gaśnice, 2 hrydranty wewnętrzne, 1 hydrant zewnętrzny</t>
  </si>
  <si>
    <t>Plac zabaw na os.P.Dębskie (obok Remizy OSP)</t>
  </si>
  <si>
    <t>Zestaw komputerowy 50szt.</t>
  </si>
  <si>
    <t>8.</t>
  </si>
  <si>
    <t>9.</t>
  </si>
  <si>
    <t>10.</t>
  </si>
  <si>
    <t>Agregat P 630 SG OSP P.Dębskie</t>
  </si>
  <si>
    <t>Nożyce S378                    OSP P.Dębskie</t>
  </si>
  <si>
    <t>Rozpieracz hydrauliczny SP 333 OSP P.Dębskie</t>
  </si>
  <si>
    <t>33 pracowników</t>
  </si>
  <si>
    <t>komputer Dell Vostro 3020, monitor Dell</t>
  </si>
  <si>
    <t>monitor Dell E2223</t>
  </si>
  <si>
    <t>podgrzewacz wody Junior</t>
  </si>
  <si>
    <t>komputer Dell Vostro 3030</t>
  </si>
  <si>
    <t>komputer Dell Vostro</t>
  </si>
  <si>
    <t>sosir@sportnowadeba.pl</t>
  </si>
  <si>
    <t>29 pracowników</t>
  </si>
  <si>
    <t>SOSIR</t>
  </si>
  <si>
    <t>Traktor Cub Cadet XT2QR 106</t>
  </si>
  <si>
    <t>2025</t>
  </si>
  <si>
    <t>Drukarka Creality Ender 3</t>
  </si>
  <si>
    <t>Gogle VR</t>
  </si>
  <si>
    <t xml:space="preserve">Klimatyzator </t>
  </si>
  <si>
    <t xml:space="preserve">Laptopy ACER 3 szt </t>
  </si>
  <si>
    <t>Tablica interaktywna Touch Screen 7</t>
  </si>
  <si>
    <t>sekretariat@zponowadeba.pl</t>
  </si>
  <si>
    <t>Podświetlana tablica do rysowania</t>
  </si>
  <si>
    <t>Projektor do Sali światła</t>
  </si>
  <si>
    <t>Radio CD BLAUPUNKT</t>
  </si>
  <si>
    <t>Głośnik bezprzewodowy  w-king+mikrofon</t>
  </si>
  <si>
    <t>Mikrofon M8SO DSP DUO UHF</t>
  </si>
  <si>
    <t>Kserokopiarka RICOH MPC2004</t>
  </si>
  <si>
    <t xml:space="preserve">Kolumna mobilna Fenton </t>
  </si>
  <si>
    <t>Monitor interaktywny 65 Newline</t>
  </si>
  <si>
    <t>bojs@cuwnowadeba.pl</t>
  </si>
  <si>
    <t>Kserokopiarka RICOH MPC3004</t>
  </si>
  <si>
    <t>SOK</t>
  </si>
  <si>
    <t>klimatyaztor CKL</t>
  </si>
  <si>
    <t>klinatyzator CKL</t>
  </si>
  <si>
    <t>klimatyaztor- studio wokalne SOK</t>
  </si>
  <si>
    <t>klimatyzator- bibl. dla dorosłych</t>
  </si>
  <si>
    <t>UMIG</t>
  </si>
  <si>
    <t>ŚDS</t>
  </si>
  <si>
    <t>BOJS</t>
  </si>
  <si>
    <t>RTA59099</t>
  </si>
  <si>
    <t>WF0KXXTTRKSA18652</t>
  </si>
  <si>
    <t>Nowa Dęba 39-460, Rzeszowska 2</t>
  </si>
  <si>
    <t>MINICIĄGNIK</t>
  </si>
  <si>
    <t>KUBOTAB X20D</t>
  </si>
  <si>
    <t>Pojazd wolnobieżny</t>
  </si>
  <si>
    <t>MGOPS</t>
  </si>
  <si>
    <t>66 pracowników</t>
  </si>
  <si>
    <t>Przejście dla pieszych 3: skrzyżowanie ul.Krasickiego z ul.Żeromskiego, ul.Krasickiego z Al..Zwycięstwa, ul.Szkolna</t>
  </si>
  <si>
    <t>Droga gminna ul.Marii Skłodowskiej Curie w N.Dębie (zatoki postojowe, przebud.jezdni, oświetlenie)</t>
  </si>
  <si>
    <t>Droga gminna na terenie TSSE EURO-PARK WISŁOSAN Nowa Dęba odcinkek K-L (wzdłuż przedszkola Krasnal)</t>
  </si>
  <si>
    <t>Ulica i parking os.Północ (wewnątrz osiedla)</t>
  </si>
  <si>
    <t>Droga gminna ul.Kanałowa os.P.Dębskie</t>
  </si>
  <si>
    <t>Droga gminna ul.Drozdowska os.P.Dębskie</t>
  </si>
  <si>
    <t>Droga gminna ul.Sportowa N.Dęba</t>
  </si>
  <si>
    <t>Łącznik drogi gminnej ul.Anieli Krzywoń z ul.Zarzecze os.Dęba</t>
  </si>
  <si>
    <t>Dwa parkingi przy Hali Targowej w Nowej Dębie</t>
  </si>
  <si>
    <t>Ul.Zarzecze/Kolejowa os.Dęba</t>
  </si>
  <si>
    <t>Ul.Środkowa os.P.Dębskie</t>
  </si>
  <si>
    <t>Parking na działce przy ul. A.Krzywoń dz.654/1; 652/8; 652/9</t>
  </si>
  <si>
    <t>Miejsca postojowe przy ul.Broniewskiego na dz.180/2</t>
  </si>
  <si>
    <t>Droga gminna ul.Dębska os.Dęba/Rozalin</t>
  </si>
  <si>
    <t>Drogi gruntowe: 69</t>
  </si>
  <si>
    <t>Nazwa sołectwa</t>
  </si>
  <si>
    <t>Lp</t>
  </si>
  <si>
    <t>sołtys</t>
  </si>
  <si>
    <t xml:space="preserve">Buda Stalowska </t>
  </si>
  <si>
    <t>os.Dęba</t>
  </si>
  <si>
    <t>przewodniczacy osiedla</t>
  </si>
  <si>
    <t>os.Poręby Dębskie</t>
  </si>
  <si>
    <t>przewodniczący osiedla</t>
  </si>
  <si>
    <t>os.Broniewskiego</t>
  </si>
  <si>
    <t>Budynek Remizy OSP Dęba</t>
  </si>
  <si>
    <t xml:space="preserve">Remiza OSP </t>
  </si>
  <si>
    <t>Hudranty 2 wewnętrzne, monitoring zewnetrzny, instalacja alarmowa, główny wyłącznik prądu, gaśnice</t>
  </si>
  <si>
    <t>Nowa Dęba ul.Podgóze 4</t>
  </si>
  <si>
    <t>konstrukacja dachu betonowa, pokrycie styropapa</t>
  </si>
  <si>
    <t xml:space="preserve">NNW </t>
  </si>
  <si>
    <t>Ilość osób</t>
  </si>
  <si>
    <t>Stanowisko</t>
  </si>
  <si>
    <t>Tabela nr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</si>
</sst>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  <numFmt numFmtId="166" formatCode="\ #,##0.00&quot; zł &quot;;\-#,##0.00&quot; zł &quot;;&quot; -&quot;#&quot; zł &quot;;@\ "/>
    <numFmt numFmtId="167" formatCode="#,##0.00;[Red]#,##0.00"/>
    <numFmt numFmtId="168" formatCode="#,##0.00_ ;[Red]\-#,##0.00\ "/>
    <numFmt numFmtId="169" formatCode="0.00;[Red]0.00"/>
  </numFmts>
  <fonts count="52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 CE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8"/>
      <name val="Czcionka tekstu podstawowego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name val="Verdana"/>
      <family val="2"/>
      <charset val="238"/>
    </font>
    <font>
      <sz val="11"/>
      <name val="Verdana"/>
      <family val="2"/>
      <charset val="238"/>
    </font>
    <font>
      <b/>
      <i/>
      <sz val="11"/>
      <name val="Verdana"/>
      <family val="2"/>
      <charset val="238"/>
    </font>
    <font>
      <sz val="11"/>
      <name val="Calibri"/>
      <family val="2"/>
      <charset val="238"/>
    </font>
    <font>
      <sz val="12"/>
      <name val="Arial CE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6"/>
      <name val="Arial"/>
      <family val="2"/>
      <charset val="238"/>
    </font>
    <font>
      <sz val="11"/>
      <color indexed="8"/>
      <name val="Arial"/>
      <family val="2"/>
      <charset val="238"/>
    </font>
    <font>
      <sz val="7.5"/>
      <color indexed="8"/>
      <name val="Arial"/>
      <family val="2"/>
      <charset val="238"/>
    </font>
    <font>
      <i/>
      <sz val="11"/>
      <name val="Verdana"/>
      <family val="2"/>
      <charset val="238"/>
    </font>
    <font>
      <b/>
      <sz val="12"/>
      <name val="Verdana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u/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8"/>
      <name val="Calibri"/>
      <family val="2"/>
      <charset val="238"/>
    </font>
    <font>
      <sz val="10"/>
      <color indexed="8"/>
      <name val="Verdana"/>
      <family val="2"/>
      <charset val="238"/>
    </font>
    <font>
      <b/>
      <sz val="10"/>
      <color indexed="8"/>
      <name val="Verdana"/>
      <family val="2"/>
      <charset val="238"/>
    </font>
    <font>
      <u/>
      <sz val="10"/>
      <color indexed="12"/>
      <name val="Verdana"/>
      <family val="2"/>
      <charset val="238"/>
    </font>
    <font>
      <sz val="11"/>
      <color indexed="8"/>
      <name val="Verdana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u/>
      <sz val="10"/>
      <color rgb="FF0000FF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0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medium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23"/>
      </left>
      <right style="medium">
        <color indexed="23"/>
      </right>
      <top/>
      <bottom style="medium">
        <color indexed="23"/>
      </bottom>
      <diagonal/>
    </border>
    <border>
      <left style="thin">
        <color indexed="64"/>
      </left>
      <right style="thin">
        <color indexed="64"/>
      </right>
      <top style="medium">
        <color indexed="23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 style="medium">
        <color indexed="23"/>
      </right>
      <top style="medium">
        <color indexed="23"/>
      </top>
      <bottom/>
      <diagonal/>
    </border>
    <border>
      <left/>
      <right style="medium">
        <color indexed="23"/>
      </right>
      <top style="medium">
        <color indexed="23"/>
      </top>
      <bottom style="medium">
        <color indexed="23"/>
      </bottom>
      <diagonal/>
    </border>
    <border>
      <left style="medium">
        <color indexed="23"/>
      </left>
      <right style="medium">
        <color indexed="23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23"/>
      </top>
      <bottom style="medium">
        <color indexed="23"/>
      </bottom>
      <diagonal/>
    </border>
    <border>
      <left style="thin">
        <color indexed="64"/>
      </left>
      <right style="thin">
        <color indexed="64"/>
      </right>
      <top/>
      <bottom style="medium">
        <color indexed="23"/>
      </bottom>
      <diagonal/>
    </border>
    <border>
      <left style="medium">
        <color indexed="23"/>
      </left>
      <right/>
      <top style="medium">
        <color indexed="23"/>
      </top>
      <bottom/>
      <diagonal/>
    </border>
    <border>
      <left style="medium">
        <color indexed="23"/>
      </left>
      <right/>
      <top style="medium">
        <color indexed="23"/>
      </top>
      <bottom style="medium">
        <color indexed="23"/>
      </bottom>
      <diagonal/>
    </border>
    <border>
      <left/>
      <right/>
      <top style="medium">
        <color indexed="23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23"/>
      </bottom>
      <diagonal/>
    </border>
    <border>
      <left style="medium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/>
      <bottom/>
      <diagonal/>
    </border>
    <border>
      <left style="medium">
        <color indexed="23"/>
      </left>
      <right style="thin">
        <color indexed="64"/>
      </right>
      <top style="medium">
        <color indexed="23"/>
      </top>
      <bottom style="medium">
        <color indexed="23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23"/>
      </right>
      <top/>
      <bottom/>
      <diagonal/>
    </border>
    <border>
      <left style="thin">
        <color indexed="8"/>
      </left>
      <right style="medium">
        <color indexed="23"/>
      </right>
      <top style="thin">
        <color indexed="8"/>
      </top>
      <bottom style="thin">
        <color indexed="8"/>
      </bottom>
      <diagonal/>
    </border>
    <border>
      <left/>
      <right style="medium">
        <color indexed="23"/>
      </right>
      <top style="thin">
        <color indexed="8"/>
      </top>
      <bottom style="thin">
        <color indexed="8"/>
      </bottom>
      <diagonal/>
    </border>
    <border>
      <left/>
      <right style="medium">
        <color indexed="23"/>
      </right>
      <top style="thin">
        <color indexed="8"/>
      </top>
      <bottom style="medium">
        <color indexed="23"/>
      </bottom>
      <diagonal/>
    </border>
    <border>
      <left/>
      <right style="medium">
        <color indexed="23"/>
      </right>
      <top/>
      <bottom style="medium">
        <color indexed="23"/>
      </bottom>
      <diagonal/>
    </border>
    <border>
      <left/>
      <right style="medium">
        <color indexed="23"/>
      </right>
      <top style="thin">
        <color indexed="8"/>
      </top>
      <bottom/>
      <diagonal/>
    </border>
    <border>
      <left/>
      <right style="medium">
        <color indexed="23"/>
      </right>
      <top style="medium">
        <color indexed="23"/>
      </top>
      <bottom/>
      <diagonal/>
    </border>
    <border>
      <left style="medium">
        <color indexed="23"/>
      </left>
      <right style="medium">
        <color indexed="23"/>
      </right>
      <top style="thin">
        <color indexed="64"/>
      </top>
      <bottom style="medium">
        <color indexed="2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23"/>
      </top>
      <bottom/>
      <diagonal/>
    </border>
    <border>
      <left style="medium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/>
      <top style="medium">
        <color indexed="23"/>
      </top>
      <bottom style="thin">
        <color indexed="64"/>
      </bottom>
      <diagonal/>
    </border>
    <border>
      <left/>
      <right/>
      <top style="medium">
        <color indexed="23"/>
      </top>
      <bottom style="thin">
        <color indexed="64"/>
      </bottom>
      <diagonal/>
    </border>
    <border>
      <left/>
      <right style="medium">
        <color indexed="23"/>
      </right>
      <top style="medium">
        <color indexed="23"/>
      </top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medium">
        <color indexed="23"/>
      </bottom>
      <diagonal/>
    </border>
    <border>
      <left/>
      <right/>
      <top style="thin">
        <color indexed="8"/>
      </top>
      <bottom style="medium">
        <color indexed="23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/>
      <top style="medium">
        <color indexed="23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thin">
        <color indexed="64"/>
      </right>
      <top style="medium">
        <color indexed="23"/>
      </top>
      <bottom style="medium">
        <color theme="0" tint="-0.34998626667073579"/>
      </bottom>
      <diagonal/>
    </border>
    <border>
      <left style="thin">
        <color indexed="64"/>
      </left>
      <right style="thin">
        <color indexed="64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indexed="64"/>
      </left>
      <right style="thin">
        <color indexed="64"/>
      </right>
      <top style="medium">
        <color theme="0" tint="-0.34998626667073579"/>
      </top>
      <bottom style="medium">
        <color indexed="23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indexed="64"/>
      </left>
      <right style="medium">
        <color indexed="23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23"/>
      </right>
      <top style="thin">
        <color indexed="64"/>
      </top>
      <bottom style="medium">
        <color indexed="23"/>
      </bottom>
      <diagonal/>
    </border>
  </borders>
  <cellStyleXfs count="67">
    <xf numFmtId="0" fontId="0" fillId="0" borderId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8" borderId="0" applyNumberFormat="0" applyBorder="0" applyAlignment="0" applyProtection="0"/>
    <xf numFmtId="0" fontId="8" fillId="2" borderId="1" applyNumberFormat="0" applyAlignment="0" applyProtection="0"/>
    <xf numFmtId="0" fontId="9" fillId="2" borderId="2" applyNumberFormat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0" fillId="0" borderId="0"/>
    <xf numFmtId="0" fontId="16" fillId="0" borderId="0"/>
    <xf numFmtId="0" fontId="2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9" borderId="4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3" fillId="0" borderId="0"/>
    <xf numFmtId="0" fontId="49" fillId="0" borderId="0"/>
    <xf numFmtId="0" fontId="1" fillId="0" borderId="0"/>
    <xf numFmtId="0" fontId="16" fillId="0" borderId="0"/>
    <xf numFmtId="0" fontId="6" fillId="0" borderId="0"/>
    <xf numFmtId="0" fontId="6" fillId="0" borderId="0"/>
    <xf numFmtId="0" fontId="1" fillId="0" borderId="0"/>
    <xf numFmtId="0" fontId="17" fillId="2" borderId="1" applyNumberFormat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6" fillId="10" borderId="9" applyNumberFormat="0" applyFont="0" applyAlignment="0" applyProtection="0"/>
    <xf numFmtId="44" fontId="6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49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49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49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49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725">
    <xf numFmtId="0" fontId="0" fillId="0" borderId="0" xfId="0"/>
    <xf numFmtId="0" fontId="4" fillId="0" borderId="0" xfId="23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2" fillId="0" borderId="0" xfId="23" applyFont="1"/>
    <xf numFmtId="0" fontId="22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1" xfId="0" applyFont="1" applyBorder="1" applyAlignment="1">
      <alignment vertical="center" wrapText="1"/>
    </xf>
    <xf numFmtId="4" fontId="23" fillId="0" borderId="11" xfId="0" applyNumberFormat="1" applyFont="1" applyBorder="1" applyAlignment="1">
      <alignment horizontal="center" vertical="center"/>
    </xf>
    <xf numFmtId="4" fontId="23" fillId="0" borderId="11" xfId="0" applyNumberFormat="1" applyFont="1" applyBorder="1" applyAlignment="1">
      <alignment vertical="center"/>
    </xf>
    <xf numFmtId="0" fontId="23" fillId="0" borderId="11" xfId="0" applyFont="1" applyBorder="1" applyAlignment="1">
      <alignment vertical="center"/>
    </xf>
    <xf numFmtId="4" fontId="23" fillId="0" borderId="11" xfId="0" applyNumberFormat="1" applyFont="1" applyBorder="1" applyAlignment="1">
      <alignment horizontal="right" vertical="center"/>
    </xf>
    <xf numFmtId="4" fontId="23" fillId="0" borderId="11" xfId="0" applyNumberFormat="1" applyFont="1" applyBorder="1" applyAlignment="1">
      <alignment horizontal="left" vertical="center" wrapText="1"/>
    </xf>
    <xf numFmtId="0" fontId="23" fillId="0" borderId="12" xfId="23" applyFont="1" applyBorder="1" applyAlignment="1">
      <alignment horizontal="center" vertical="center" wrapText="1"/>
    </xf>
    <xf numFmtId="0" fontId="23" fillId="0" borderId="12" xfId="23" applyFont="1" applyBorder="1" applyAlignment="1">
      <alignment horizontal="left" vertical="center" wrapText="1"/>
    </xf>
    <xf numFmtId="0" fontId="23" fillId="0" borderId="12" xfId="23" applyFont="1" applyBorder="1" applyAlignment="1">
      <alignment horizontal="right" vertical="center" wrapText="1"/>
    </xf>
    <xf numFmtId="4" fontId="23" fillId="0" borderId="12" xfId="23" applyNumberFormat="1" applyFont="1" applyBorder="1" applyAlignment="1">
      <alignment horizontal="right" vertical="center" wrapText="1"/>
    </xf>
    <xf numFmtId="0" fontId="23" fillId="0" borderId="11" xfId="23" applyFont="1" applyBorder="1" applyAlignment="1">
      <alignment horizontal="center" vertical="center" wrapText="1"/>
    </xf>
    <xf numFmtId="0" fontId="23" fillId="0" borderId="11" xfId="23" applyFont="1" applyBorder="1" applyAlignment="1">
      <alignment horizontal="left" vertical="center" wrapText="1"/>
    </xf>
    <xf numFmtId="0" fontId="23" fillId="0" borderId="13" xfId="23" applyFont="1" applyBorder="1" applyAlignment="1">
      <alignment horizontal="center" vertical="center" wrapText="1"/>
    </xf>
    <xf numFmtId="0" fontId="23" fillId="0" borderId="13" xfId="23" applyFont="1" applyBorder="1" applyAlignment="1">
      <alignment horizontal="left" vertical="center" wrapText="1"/>
    </xf>
    <xf numFmtId="4" fontId="23" fillId="0" borderId="13" xfId="23" applyNumberFormat="1" applyFont="1" applyBorder="1" applyAlignment="1">
      <alignment horizontal="right" vertical="center" wrapText="1"/>
    </xf>
    <xf numFmtId="0" fontId="22" fillId="0" borderId="12" xfId="23" applyFont="1" applyBorder="1" applyAlignment="1">
      <alignment horizontal="center" vertical="center" wrapText="1"/>
    </xf>
    <xf numFmtId="0" fontId="22" fillId="0" borderId="13" xfId="23" applyFont="1" applyBorder="1" applyAlignment="1">
      <alignment horizontal="center" vertical="center" wrapText="1"/>
    </xf>
    <xf numFmtId="0" fontId="23" fillId="0" borderId="14" xfId="0" applyFont="1" applyBorder="1" applyAlignment="1">
      <alignment vertical="center" wrapText="1"/>
    </xf>
    <xf numFmtId="4" fontId="23" fillId="0" borderId="11" xfId="21" applyNumberFormat="1" applyFont="1" applyBorder="1" applyAlignment="1">
      <alignment vertical="center"/>
    </xf>
    <xf numFmtId="0" fontId="23" fillId="0" borderId="14" xfId="23" applyFont="1" applyBorder="1" applyAlignment="1">
      <alignment horizontal="center" vertical="center" wrapText="1"/>
    </xf>
    <xf numFmtId="0" fontId="23" fillId="0" borderId="14" xfId="23" applyFont="1" applyBorder="1" applyAlignment="1">
      <alignment horizontal="left" vertical="center" wrapText="1"/>
    </xf>
    <xf numFmtId="4" fontId="23" fillId="0" borderId="14" xfId="23" applyNumberFormat="1" applyFont="1" applyBorder="1" applyAlignment="1">
      <alignment horizontal="right" vertical="center" wrapText="1"/>
    </xf>
    <xf numFmtId="0" fontId="22" fillId="0" borderId="11" xfId="23" applyFont="1" applyBorder="1" applyAlignment="1">
      <alignment horizontal="left" vertical="center" wrapText="1"/>
    </xf>
    <xf numFmtId="0" fontId="22" fillId="0" borderId="15" xfId="0" applyFont="1" applyBorder="1" applyAlignment="1">
      <alignment horizontal="center" vertical="center"/>
    </xf>
    <xf numFmtId="4" fontId="23" fillId="0" borderId="11" xfId="21" applyNumberFormat="1" applyFont="1" applyBorder="1" applyAlignment="1">
      <alignment horizontal="center" vertical="center" wrapText="1"/>
    </xf>
    <xf numFmtId="4" fontId="22" fillId="0" borderId="10" xfId="0" applyNumberFormat="1" applyFont="1" applyBorder="1" applyAlignment="1">
      <alignment horizontal="right" vertical="center"/>
    </xf>
    <xf numFmtId="0" fontId="4" fillId="0" borderId="11" xfId="23" applyFont="1" applyBorder="1" applyAlignment="1">
      <alignment horizontal="left" vertical="center" wrapText="1"/>
    </xf>
    <xf numFmtId="0" fontId="22" fillId="0" borderId="11" xfId="0" applyFont="1" applyBorder="1" applyAlignment="1">
      <alignment horizontal="center" vertical="center"/>
    </xf>
    <xf numFmtId="4" fontId="22" fillId="0" borderId="11" xfId="0" applyNumberFormat="1" applyFont="1" applyBorder="1" applyAlignment="1">
      <alignment vertical="center"/>
    </xf>
    <xf numFmtId="4" fontId="22" fillId="0" borderId="11" xfId="0" applyNumberFormat="1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11" xfId="0" applyFont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4" fontId="22" fillId="0" borderId="15" xfId="21" applyNumberFormat="1" applyFont="1" applyBorder="1" applyAlignment="1">
      <alignment vertical="center"/>
    </xf>
    <xf numFmtId="0" fontId="23" fillId="0" borderId="16" xfId="23" applyFont="1" applyBorder="1" applyAlignment="1">
      <alignment horizontal="center" vertical="center" wrapText="1"/>
    </xf>
    <xf numFmtId="0" fontId="23" fillId="0" borderId="16" xfId="23" applyFont="1" applyBorder="1" applyAlignment="1">
      <alignment horizontal="left" vertical="center" wrapText="1"/>
    </xf>
    <xf numFmtId="4" fontId="23" fillId="0" borderId="16" xfId="23" applyNumberFormat="1" applyFont="1" applyBorder="1" applyAlignment="1">
      <alignment horizontal="right" vertical="center" wrapText="1"/>
    </xf>
    <xf numFmtId="0" fontId="23" fillId="0" borderId="16" xfId="23" applyFont="1" applyBorder="1" applyAlignment="1">
      <alignment horizontal="right" vertical="center" wrapText="1"/>
    </xf>
    <xf numFmtId="0" fontId="23" fillId="0" borderId="13" xfId="23" applyFont="1" applyBorder="1" applyAlignment="1">
      <alignment horizontal="right" vertical="center" wrapText="1"/>
    </xf>
    <xf numFmtId="0" fontId="22" fillId="0" borderId="11" xfId="23" applyFont="1" applyBorder="1" applyAlignment="1">
      <alignment horizontal="center" vertical="center" wrapText="1"/>
    </xf>
    <xf numFmtId="0" fontId="28" fillId="0" borderId="0" xfId="0" applyFont="1" applyAlignment="1">
      <alignment wrapText="1"/>
    </xf>
    <xf numFmtId="0" fontId="28" fillId="0" borderId="0" xfId="0" applyFont="1" applyAlignment="1">
      <alignment vertical="center" wrapText="1"/>
    </xf>
    <xf numFmtId="4" fontId="1" fillId="0" borderId="11" xfId="23" applyNumberFormat="1" applyBorder="1" applyAlignment="1">
      <alignment horizontal="right" vertical="center" wrapText="1"/>
    </xf>
    <xf numFmtId="0" fontId="28" fillId="0" borderId="11" xfId="0" applyFont="1" applyBorder="1" applyAlignment="1">
      <alignment vertical="center" wrapText="1"/>
    </xf>
    <xf numFmtId="0" fontId="1" fillId="0" borderId="17" xfId="23" applyBorder="1" applyAlignment="1">
      <alignment vertical="center" wrapText="1"/>
    </xf>
    <xf numFmtId="4" fontId="1" fillId="0" borderId="11" xfId="23" applyNumberFormat="1" applyBorder="1" applyAlignment="1">
      <alignment vertical="center" wrapText="1"/>
    </xf>
    <xf numFmtId="4" fontId="1" fillId="0" borderId="11" xfId="23" applyNumberFormat="1" applyBorder="1" applyAlignment="1">
      <alignment wrapText="1"/>
    </xf>
    <xf numFmtId="0" fontId="28" fillId="0" borderId="0" xfId="0" applyFont="1"/>
    <xf numFmtId="0" fontId="28" fillId="0" borderId="0" xfId="12" applyFont="1"/>
    <xf numFmtId="0" fontId="30" fillId="0" borderId="0" xfId="0" applyFont="1"/>
    <xf numFmtId="4" fontId="31" fillId="0" borderId="11" xfId="23" applyNumberFormat="1" applyFont="1" applyBorder="1" applyAlignment="1">
      <alignment vertical="center" wrapText="1"/>
    </xf>
    <xf numFmtId="4" fontId="1" fillId="0" borderId="13" xfId="23" applyNumberFormat="1" applyBorder="1" applyAlignment="1">
      <alignment vertical="center" wrapText="1"/>
    </xf>
    <xf numFmtId="4" fontId="28" fillId="0" borderId="11" xfId="0" applyNumberFormat="1" applyFont="1" applyBorder="1" applyAlignment="1">
      <alignment wrapText="1"/>
    </xf>
    <xf numFmtId="0" fontId="32" fillId="0" borderId="0" xfId="0" applyFont="1"/>
    <xf numFmtId="0" fontId="1" fillId="0" borderId="11" xfId="23" applyBorder="1" applyAlignment="1">
      <alignment horizontal="center" vertical="center"/>
    </xf>
    <xf numFmtId="0" fontId="27" fillId="0" borderId="11" xfId="23" applyFont="1" applyBorder="1"/>
    <xf numFmtId="0" fontId="1" fillId="0" borderId="11" xfId="23" applyBorder="1"/>
    <xf numFmtId="0" fontId="1" fillId="0" borderId="11" xfId="23" applyBorder="1" applyAlignment="1">
      <alignment horizontal="center" vertical="center" wrapText="1"/>
    </xf>
    <xf numFmtId="0" fontId="1" fillId="0" borderId="11" xfId="23" applyBorder="1" applyAlignment="1">
      <alignment horizontal="left" vertical="center" wrapText="1"/>
    </xf>
    <xf numFmtId="0" fontId="33" fillId="0" borderId="11" xfId="23" applyFont="1" applyBorder="1" applyAlignment="1">
      <alignment horizontal="center" vertical="top" wrapText="1"/>
    </xf>
    <xf numFmtId="0" fontId="28" fillId="0" borderId="11" xfId="23" applyFont="1" applyBorder="1" applyAlignment="1">
      <alignment horizontal="center" vertical="center" wrapText="1"/>
    </xf>
    <xf numFmtId="49" fontId="28" fillId="0" borderId="11" xfId="23" applyNumberFormat="1" applyFont="1" applyBorder="1" applyAlignment="1">
      <alignment horizontal="center" vertical="center" wrapText="1"/>
    </xf>
    <xf numFmtId="0" fontId="28" fillId="0" borderId="11" xfId="23" applyFont="1" applyBorder="1" applyAlignment="1">
      <alignment vertical="center" wrapText="1"/>
    </xf>
    <xf numFmtId="0" fontId="2" fillId="0" borderId="11" xfId="14" applyNumberFormat="1" applyFill="1" applyBorder="1" applyAlignment="1" applyProtection="1">
      <alignment horizontal="center" vertical="center" wrapText="1"/>
    </xf>
    <xf numFmtId="0" fontId="32" fillId="0" borderId="0" xfId="0" applyFont="1" applyAlignment="1">
      <alignment horizontal="center" vertical="center"/>
    </xf>
    <xf numFmtId="0" fontId="28" fillId="0" borderId="11" xfId="0" applyFont="1" applyBorder="1" applyAlignment="1">
      <alignment horizontal="center" vertical="center" wrapText="1"/>
    </xf>
    <xf numFmtId="0" fontId="33" fillId="0" borderId="11" xfId="0" applyFont="1" applyBorder="1" applyAlignment="1">
      <alignment horizontal="center" vertical="top" wrapText="1"/>
    </xf>
    <xf numFmtId="0" fontId="28" fillId="0" borderId="11" xfId="0" applyFont="1" applyBorder="1" applyAlignment="1">
      <alignment horizontal="center" vertical="center"/>
    </xf>
    <xf numFmtId="0" fontId="28" fillId="0" borderId="11" xfId="0" applyFont="1" applyBorder="1" applyAlignment="1">
      <alignment vertical="center"/>
    </xf>
    <xf numFmtId="0" fontId="32" fillId="0" borderId="0" xfId="0" applyFont="1" applyAlignment="1">
      <alignment vertical="center"/>
    </xf>
    <xf numFmtId="0" fontId="50" fillId="0" borderId="11" xfId="14" applyFont="1" applyBorder="1" applyAlignment="1">
      <alignment horizontal="center" vertical="center"/>
    </xf>
    <xf numFmtId="49" fontId="28" fillId="0" borderId="11" xfId="0" applyNumberFormat="1" applyFont="1" applyBorder="1" applyAlignment="1">
      <alignment horizontal="center" vertical="center"/>
    </xf>
    <xf numFmtId="0" fontId="23" fillId="0" borderId="0" xfId="23" applyFont="1"/>
    <xf numFmtId="4" fontId="23" fillId="0" borderId="11" xfId="0" applyNumberFormat="1" applyFont="1" applyBorder="1" applyAlignment="1">
      <alignment vertical="center" wrapText="1"/>
    </xf>
    <xf numFmtId="0" fontId="23" fillId="0" borderId="1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23" fillId="0" borderId="13" xfId="21" applyFont="1" applyBorder="1" applyAlignment="1">
      <alignment vertical="center" wrapText="1"/>
    </xf>
    <xf numFmtId="4" fontId="23" fillId="0" borderId="13" xfId="21" applyNumberFormat="1" applyFont="1" applyBorder="1" applyAlignment="1">
      <alignment vertical="center" wrapText="1"/>
    </xf>
    <xf numFmtId="4" fontId="23" fillId="0" borderId="13" xfId="21" applyNumberFormat="1" applyFont="1" applyBorder="1" applyAlignment="1">
      <alignment horizontal="center" vertical="center"/>
    </xf>
    <xf numFmtId="0" fontId="23" fillId="0" borderId="13" xfId="21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/>
    </xf>
    <xf numFmtId="2" fontId="23" fillId="0" borderId="11" xfId="0" applyNumberFormat="1" applyFont="1" applyBorder="1" applyAlignment="1">
      <alignment vertical="center"/>
    </xf>
    <xf numFmtId="0" fontId="23" fillId="0" borderId="11" xfId="0" applyFont="1" applyBorder="1" applyAlignment="1">
      <alignment horizontal="right" vertical="center"/>
    </xf>
    <xf numFmtId="0" fontId="23" fillId="0" borderId="11" xfId="0" applyFont="1" applyBorder="1" applyAlignment="1">
      <alignment horizontal="center" vertical="center" wrapText="1"/>
    </xf>
    <xf numFmtId="0" fontId="23" fillId="0" borderId="1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3" fillId="0" borderId="0" xfId="12" applyFont="1" applyAlignment="1">
      <alignment vertical="center"/>
    </xf>
    <xf numFmtId="0" fontId="23" fillId="0" borderId="18" xfId="23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3" fillId="0" borderId="18" xfId="23" applyFont="1" applyBorder="1" applyAlignment="1">
      <alignment horizontal="left" vertical="center" wrapText="1"/>
    </xf>
    <xf numFmtId="0" fontId="23" fillId="0" borderId="18" xfId="23" applyFont="1" applyBorder="1" applyAlignment="1">
      <alignment horizontal="right" vertical="center" wrapText="1"/>
    </xf>
    <xf numFmtId="0" fontId="23" fillId="0" borderId="17" xfId="23" applyFont="1" applyBorder="1" applyAlignment="1">
      <alignment horizontal="center" vertical="center" wrapText="1"/>
    </xf>
    <xf numFmtId="0" fontId="23" fillId="0" borderId="17" xfId="23" applyFont="1" applyBorder="1" applyAlignment="1">
      <alignment horizontal="left" vertical="center" wrapText="1"/>
    </xf>
    <xf numFmtId="0" fontId="23" fillId="0" borderId="17" xfId="23" applyFont="1" applyBorder="1" applyAlignment="1">
      <alignment horizontal="right" vertical="center" wrapText="1"/>
    </xf>
    <xf numFmtId="0" fontId="22" fillId="0" borderId="17" xfId="23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/>
    </xf>
    <xf numFmtId="0" fontId="23" fillId="0" borderId="14" xfId="0" applyFont="1" applyBorder="1" applyAlignment="1">
      <alignment vertical="center"/>
    </xf>
    <xf numFmtId="0" fontId="4" fillId="0" borderId="19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 wrapText="1"/>
    </xf>
    <xf numFmtId="0" fontId="35" fillId="0" borderId="89" xfId="0" applyFont="1" applyBorder="1"/>
    <xf numFmtId="4" fontId="35" fillId="0" borderId="89" xfId="0" applyNumberFormat="1" applyFont="1" applyBorder="1"/>
    <xf numFmtId="4" fontId="5" fillId="0" borderId="0" xfId="0" applyNumberFormat="1" applyFont="1"/>
    <xf numFmtId="4" fontId="22" fillId="13" borderId="10" xfId="0" applyNumberFormat="1" applyFont="1" applyFill="1" applyBorder="1" applyAlignment="1">
      <alignment horizontal="right" vertical="center"/>
    </xf>
    <xf numFmtId="4" fontId="22" fillId="13" borderId="11" xfId="0" applyNumberFormat="1" applyFont="1" applyFill="1" applyBorder="1" applyAlignment="1">
      <alignment vertical="center"/>
    </xf>
    <xf numFmtId="0" fontId="4" fillId="0" borderId="20" xfId="23" applyFont="1" applyBorder="1" applyAlignment="1">
      <alignment horizontal="left" vertical="center" wrapText="1"/>
    </xf>
    <xf numFmtId="0" fontId="22" fillId="0" borderId="11" xfId="23" applyFont="1" applyBorder="1" applyAlignment="1">
      <alignment horizontal="centerContinuous" vertical="center" wrapText="1"/>
    </xf>
    <xf numFmtId="0" fontId="22" fillId="0" borderId="11" xfId="23" applyFont="1" applyBorder="1" applyAlignment="1">
      <alignment vertical="center" wrapText="1"/>
    </xf>
    <xf numFmtId="4" fontId="23" fillId="0" borderId="11" xfId="0" applyNumberFormat="1" applyFont="1" applyBorder="1" applyAlignment="1">
      <alignment horizontal="center" vertical="center" wrapText="1"/>
    </xf>
    <xf numFmtId="4" fontId="22" fillId="13" borderId="11" xfId="0" applyNumberFormat="1" applyFont="1" applyFill="1" applyBorder="1" applyAlignment="1">
      <alignment horizontal="right" vertical="center"/>
    </xf>
    <xf numFmtId="1" fontId="23" fillId="0" borderId="11" xfId="0" applyNumberFormat="1" applyFont="1" applyBorder="1" applyAlignment="1">
      <alignment horizontal="center" vertical="center"/>
    </xf>
    <xf numFmtId="0" fontId="26" fillId="0" borderId="11" xfId="0" applyFont="1" applyBorder="1" applyAlignment="1">
      <alignment vertical="center" wrapText="1"/>
    </xf>
    <xf numFmtId="168" fontId="23" fillId="0" borderId="11" xfId="23" applyNumberFormat="1" applyFont="1" applyBorder="1" applyAlignment="1">
      <alignment horizontal="right" vertical="center" wrapText="1"/>
    </xf>
    <xf numFmtId="0" fontId="23" fillId="0" borderId="11" xfId="23" applyFont="1" applyBorder="1" applyAlignment="1">
      <alignment horizontal="right" vertical="center" wrapText="1"/>
    </xf>
    <xf numFmtId="1" fontId="23" fillId="0" borderId="11" xfId="0" applyNumberFormat="1" applyFont="1" applyBorder="1" applyAlignment="1">
      <alignment vertical="center"/>
    </xf>
    <xf numFmtId="49" fontId="23" fillId="0" borderId="11" xfId="0" applyNumberFormat="1" applyFont="1" applyBorder="1" applyAlignment="1">
      <alignment horizontal="center" vertical="center"/>
    </xf>
    <xf numFmtId="0" fontId="22" fillId="0" borderId="11" xfId="21" applyFont="1" applyBorder="1" applyAlignment="1">
      <alignment horizontal="center" vertical="center"/>
    </xf>
    <xf numFmtId="0" fontId="23" fillId="0" borderId="11" xfId="21" applyFont="1" applyBorder="1" applyAlignment="1">
      <alignment vertical="center" wrapText="1"/>
    </xf>
    <xf numFmtId="4" fontId="23" fillId="0" borderId="11" xfId="21" applyNumberFormat="1" applyFont="1" applyBorder="1" applyAlignment="1">
      <alignment vertical="center" wrapText="1"/>
    </xf>
    <xf numFmtId="4" fontId="23" fillId="0" borderId="11" xfId="21" applyNumberFormat="1" applyFont="1" applyBorder="1" applyAlignment="1">
      <alignment horizontal="center" vertical="center"/>
    </xf>
    <xf numFmtId="0" fontId="23" fillId="0" borderId="11" xfId="21" applyFont="1" applyBorder="1" applyAlignment="1">
      <alignment horizontal="center" vertical="center"/>
    </xf>
    <xf numFmtId="4" fontId="22" fillId="0" borderId="11" xfId="21" applyNumberFormat="1" applyFont="1" applyBorder="1" applyAlignment="1">
      <alignment vertical="center"/>
    </xf>
    <xf numFmtId="3" fontId="23" fillId="0" borderId="11" xfId="23" applyNumberFormat="1" applyFont="1" applyBorder="1" applyAlignment="1">
      <alignment horizontal="right" vertical="center" wrapText="1"/>
    </xf>
    <xf numFmtId="4" fontId="22" fillId="13" borderId="11" xfId="21" applyNumberFormat="1" applyFont="1" applyFill="1" applyBorder="1" applyAlignment="1">
      <alignment vertical="center"/>
    </xf>
    <xf numFmtId="4" fontId="22" fillId="13" borderId="21" xfId="0" applyNumberFormat="1" applyFont="1" applyFill="1" applyBorder="1" applyAlignment="1">
      <alignment vertical="center"/>
    </xf>
    <xf numFmtId="0" fontId="22" fillId="0" borderId="22" xfId="0" applyFont="1" applyBorder="1" applyAlignment="1">
      <alignment horizontal="center" vertical="center"/>
    </xf>
    <xf numFmtId="4" fontId="22" fillId="13" borderId="23" xfId="0" applyNumberFormat="1" applyFont="1" applyFill="1" applyBorder="1" applyAlignment="1">
      <alignment vertical="center"/>
    </xf>
    <xf numFmtId="4" fontId="22" fillId="13" borderId="15" xfId="21" applyNumberFormat="1" applyFont="1" applyFill="1" applyBorder="1" applyAlignment="1">
      <alignment vertical="center"/>
    </xf>
    <xf numFmtId="4" fontId="22" fillId="13" borderId="15" xfId="0" applyNumberFormat="1" applyFont="1" applyFill="1" applyBorder="1" applyAlignment="1">
      <alignment horizontal="right" vertical="center"/>
    </xf>
    <xf numFmtId="0" fontId="4" fillId="0" borderId="14" xfId="0" applyFont="1" applyBorder="1" applyAlignment="1">
      <alignment horizontal="center" vertical="center" wrapText="1"/>
    </xf>
    <xf numFmtId="0" fontId="27" fillId="0" borderId="0" xfId="23" applyFont="1" applyAlignment="1">
      <alignment wrapText="1"/>
    </xf>
    <xf numFmtId="0" fontId="27" fillId="0" borderId="11" xfId="23" applyFont="1" applyBorder="1" applyAlignment="1">
      <alignment horizontal="centerContinuous" vertical="center" wrapText="1"/>
    </xf>
    <xf numFmtId="0" fontId="30" fillId="0" borderId="11" xfId="0" applyFont="1" applyBorder="1" applyAlignment="1">
      <alignment horizontal="left" wrapText="1"/>
    </xf>
    <xf numFmtId="0" fontId="28" fillId="0" borderId="11" xfId="0" applyFont="1" applyBorder="1" applyAlignment="1">
      <alignment horizontal="left" wrapText="1"/>
    </xf>
    <xf numFmtId="0" fontId="28" fillId="0" borderId="0" xfId="0" applyFont="1" applyAlignment="1">
      <alignment horizontal="left" wrapText="1"/>
    </xf>
    <xf numFmtId="0" fontId="1" fillId="0" borderId="11" xfId="23" applyBorder="1" applyAlignment="1">
      <alignment vertical="center" wrapText="1"/>
    </xf>
    <xf numFmtId="0" fontId="1" fillId="0" borderId="11" xfId="23" quotePrefix="1" applyBorder="1" applyAlignment="1">
      <alignment horizontal="center" vertical="center" wrapText="1"/>
    </xf>
    <xf numFmtId="0" fontId="1" fillId="0" borderId="11" xfId="23" applyBorder="1" applyAlignment="1">
      <alignment horizontal="centerContinuous" vertical="center" wrapText="1"/>
    </xf>
    <xf numFmtId="0" fontId="27" fillId="0" borderId="11" xfId="23" applyFont="1" applyBorder="1" applyAlignment="1">
      <alignment vertical="center" wrapText="1"/>
    </xf>
    <xf numFmtId="0" fontId="27" fillId="0" borderId="11" xfId="23" applyFont="1" applyBorder="1" applyAlignment="1">
      <alignment horizontal="right" vertical="center" wrapText="1"/>
    </xf>
    <xf numFmtId="0" fontId="27" fillId="0" borderId="11" xfId="23" applyFont="1" applyBorder="1" applyAlignment="1">
      <alignment horizontal="left" vertical="center" wrapText="1"/>
    </xf>
    <xf numFmtId="0" fontId="27" fillId="0" borderId="0" xfId="23" applyFont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2" fontId="28" fillId="0" borderId="11" xfId="0" applyNumberFormat="1" applyFont="1" applyBorder="1" applyAlignment="1">
      <alignment vertical="center"/>
    </xf>
    <xf numFmtId="2" fontId="1" fillId="0" borderId="11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1" fillId="0" borderId="11" xfId="0" quotePrefix="1" applyFont="1" applyBorder="1" applyAlignment="1">
      <alignment horizontal="left" vertical="center" wrapText="1"/>
    </xf>
    <xf numFmtId="2" fontId="1" fillId="0" borderId="11" xfId="0" applyNumberFormat="1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horizontal="left" vertical="center" wrapText="1"/>
    </xf>
    <xf numFmtId="4" fontId="1" fillId="0" borderId="0" xfId="0" applyNumberFormat="1" applyFont="1" applyAlignment="1">
      <alignment horizontal="right" vertical="center"/>
    </xf>
    <xf numFmtId="0" fontId="28" fillId="0" borderId="0" xfId="0" applyFont="1" applyAlignment="1">
      <alignment horizontal="right" vertical="center"/>
    </xf>
    <xf numFmtId="2" fontId="1" fillId="0" borderId="11" xfId="0" applyNumberFormat="1" applyFont="1" applyBorder="1" applyAlignment="1">
      <alignment horizontal="right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/>
    </xf>
    <xf numFmtId="2" fontId="27" fillId="0" borderId="11" xfId="0" applyNumberFormat="1" applyFont="1" applyBorder="1" applyAlignment="1">
      <alignment vertical="center"/>
    </xf>
    <xf numFmtId="2" fontId="27" fillId="0" borderId="11" xfId="0" applyNumberFormat="1" applyFont="1" applyBorder="1" applyAlignment="1">
      <alignment horizontal="right" vertical="center" wrapText="1"/>
    </xf>
    <xf numFmtId="4" fontId="27" fillId="0" borderId="0" xfId="0" applyNumberFormat="1" applyFont="1" applyAlignment="1">
      <alignment vertical="center"/>
    </xf>
    <xf numFmtId="2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0" fillId="0" borderId="11" xfId="0" applyFont="1" applyBorder="1" applyAlignment="1">
      <alignment horizontal="left"/>
    </xf>
    <xf numFmtId="0" fontId="1" fillId="0" borderId="11" xfId="0" applyFont="1" applyBorder="1" applyAlignment="1">
      <alignment wrapText="1"/>
    </xf>
    <xf numFmtId="0" fontId="1" fillId="0" borderId="0" xfId="0" applyFont="1" applyAlignment="1">
      <alignment wrapText="1"/>
    </xf>
    <xf numFmtId="0" fontId="28" fillId="0" borderId="11" xfId="0" applyFont="1" applyBorder="1" applyAlignment="1">
      <alignment horizontal="right"/>
    </xf>
    <xf numFmtId="0" fontId="28" fillId="0" borderId="11" xfId="0" applyFont="1" applyBorder="1"/>
    <xf numFmtId="4" fontId="1" fillId="0" borderId="0" xfId="0" applyNumberFormat="1" applyFont="1"/>
    <xf numFmtId="0" fontId="28" fillId="11" borderId="0" xfId="0" applyFont="1" applyFill="1"/>
    <xf numFmtId="0" fontId="27" fillId="0" borderId="11" xfId="0" applyFont="1" applyBorder="1" applyAlignment="1">
      <alignment wrapText="1"/>
    </xf>
    <xf numFmtId="4" fontId="27" fillId="0" borderId="0" xfId="0" applyNumberFormat="1" applyFont="1"/>
    <xf numFmtId="0" fontId="27" fillId="0" borderId="0" xfId="0" applyFont="1"/>
    <xf numFmtId="0" fontId="28" fillId="0" borderId="11" xfId="0" applyFont="1" applyBorder="1" applyAlignment="1">
      <alignment wrapText="1"/>
    </xf>
    <xf numFmtId="4" fontId="27" fillId="0" borderId="10" xfId="0" applyNumberFormat="1" applyFont="1" applyBorder="1"/>
    <xf numFmtId="4" fontId="1" fillId="0" borderId="11" xfId="0" applyNumberFormat="1" applyFont="1" applyBorder="1" applyAlignment="1">
      <alignment horizontal="right" vertical="center" wrapText="1"/>
    </xf>
    <xf numFmtId="168" fontId="28" fillId="0" borderId="11" xfId="0" applyNumberFormat="1" applyFont="1" applyBorder="1" applyAlignment="1">
      <alignment wrapText="1"/>
    </xf>
    <xf numFmtId="0" fontId="27" fillId="0" borderId="11" xfId="23" applyFont="1" applyBorder="1" applyAlignment="1">
      <alignment horizontal="center" vertical="center" wrapText="1"/>
    </xf>
    <xf numFmtId="0" fontId="30" fillId="13" borderId="11" xfId="0" applyFont="1" applyFill="1" applyBorder="1" applyAlignment="1">
      <alignment wrapText="1"/>
    </xf>
    <xf numFmtId="0" fontId="30" fillId="13" borderId="24" xfId="0" applyFont="1" applyFill="1" applyBorder="1" applyAlignment="1">
      <alignment horizontal="right" wrapText="1"/>
    </xf>
    <xf numFmtId="4" fontId="30" fillId="13" borderId="25" xfId="0" applyNumberFormat="1" applyFont="1" applyFill="1" applyBorder="1" applyAlignment="1">
      <alignment wrapText="1"/>
    </xf>
    <xf numFmtId="165" fontId="29" fillId="0" borderId="11" xfId="23" applyNumberFormat="1" applyFont="1" applyBorder="1" applyAlignment="1">
      <alignment vertical="center" wrapText="1"/>
    </xf>
    <xf numFmtId="4" fontId="27" fillId="13" borderId="11" xfId="0" applyNumberFormat="1" applyFont="1" applyFill="1" applyBorder="1"/>
    <xf numFmtId="0" fontId="28" fillId="0" borderId="11" xfId="12" applyFont="1" applyBorder="1" applyAlignment="1">
      <alignment wrapText="1"/>
    </xf>
    <xf numFmtId="4" fontId="28" fillId="0" borderId="11" xfId="12" applyNumberFormat="1" applyFont="1" applyBorder="1" applyAlignment="1">
      <alignment wrapText="1"/>
    </xf>
    <xf numFmtId="4" fontId="28" fillId="0" borderId="11" xfId="0" applyNumberFormat="1" applyFont="1" applyBorder="1" applyAlignment="1">
      <alignment vertical="center" wrapText="1"/>
    </xf>
    <xf numFmtId="0" fontId="36" fillId="0" borderId="0" xfId="0" applyFont="1" applyAlignment="1">
      <alignment horizontal="left" vertical="center"/>
    </xf>
    <xf numFmtId="0" fontId="1" fillId="0" borderId="0" xfId="23"/>
    <xf numFmtId="0" fontId="27" fillId="0" borderId="0" xfId="23" applyFont="1"/>
    <xf numFmtId="0" fontId="36" fillId="0" borderId="17" xfId="23" applyFont="1" applyBorder="1" applyAlignment="1">
      <alignment horizontal="centerContinuous" vertical="center" wrapText="1"/>
    </xf>
    <xf numFmtId="0" fontId="1" fillId="0" borderId="17" xfId="23" applyBorder="1" applyAlignment="1">
      <alignment horizontal="center" vertical="center"/>
    </xf>
    <xf numFmtId="0" fontId="27" fillId="0" borderId="17" xfId="23" applyFont="1" applyBorder="1" applyAlignment="1">
      <alignment horizontal="center" vertical="center" wrapText="1"/>
    </xf>
    <xf numFmtId="0" fontId="30" fillId="0" borderId="0" xfId="0" applyFont="1" applyAlignment="1">
      <alignment vertical="center"/>
    </xf>
    <xf numFmtId="165" fontId="1" fillId="0" borderId="17" xfId="23" applyNumberFormat="1" applyBorder="1" applyAlignment="1">
      <alignment vertical="center" wrapText="1"/>
    </xf>
    <xf numFmtId="0" fontId="28" fillId="0" borderId="17" xfId="0" applyFont="1" applyBorder="1" applyAlignment="1">
      <alignment horizontal="center" vertical="center"/>
    </xf>
    <xf numFmtId="0" fontId="28" fillId="0" borderId="17" xfId="0" applyFont="1" applyBorder="1" applyAlignment="1">
      <alignment vertical="center" wrapText="1"/>
    </xf>
    <xf numFmtId="8" fontId="28" fillId="0" borderId="17" xfId="0" applyNumberFormat="1" applyFont="1" applyBorder="1" applyAlignment="1">
      <alignment vertical="center"/>
    </xf>
    <xf numFmtId="0" fontId="28" fillId="0" borderId="17" xfId="0" applyFont="1" applyBorder="1" applyAlignment="1">
      <alignment vertical="center"/>
    </xf>
    <xf numFmtId="0" fontId="28" fillId="0" borderId="26" xfId="0" applyFont="1" applyBorder="1" applyAlignment="1">
      <alignment vertical="center"/>
    </xf>
    <xf numFmtId="0" fontId="28" fillId="0" borderId="26" xfId="0" applyFont="1" applyBorder="1" applyAlignment="1">
      <alignment vertical="center" wrapText="1"/>
    </xf>
    <xf numFmtId="8" fontId="28" fillId="0" borderId="26" xfId="0" applyNumberFormat="1" applyFont="1" applyBorder="1" applyAlignment="1">
      <alignment vertical="center"/>
    </xf>
    <xf numFmtId="165" fontId="30" fillId="13" borderId="11" xfId="0" applyNumberFormat="1" applyFont="1" applyFill="1" applyBorder="1" applyAlignment="1">
      <alignment vertical="center"/>
    </xf>
    <xf numFmtId="0" fontId="27" fillId="0" borderId="27" xfId="0" applyFont="1" applyBorder="1" applyAlignment="1">
      <alignment horizontal="center" vertical="center"/>
    </xf>
    <xf numFmtId="4" fontId="27" fillId="0" borderId="14" xfId="0" applyNumberFormat="1" applyFont="1" applyBorder="1" applyProtection="1">
      <protection locked="0"/>
    </xf>
    <xf numFmtId="4" fontId="27" fillId="0" borderId="14" xfId="0" applyNumberFormat="1" applyFont="1" applyBorder="1"/>
    <xf numFmtId="0" fontId="27" fillId="0" borderId="14" xfId="0" applyFont="1" applyBorder="1" applyAlignment="1">
      <alignment horizontal="center" vertical="center"/>
    </xf>
    <xf numFmtId="4" fontId="1" fillId="0" borderId="14" xfId="0" applyNumberFormat="1" applyFont="1" applyBorder="1" applyAlignment="1">
      <alignment horizontal="center" vertical="center"/>
    </xf>
    <xf numFmtId="44" fontId="27" fillId="0" borderId="14" xfId="34" applyFont="1" applyFill="1" applyBorder="1" applyAlignment="1">
      <alignment horizontal="right" vertical="center"/>
    </xf>
    <xf numFmtId="0" fontId="28" fillId="0" borderId="0" xfId="0" applyFont="1" applyAlignment="1">
      <alignment horizontal="left"/>
    </xf>
    <xf numFmtId="0" fontId="27" fillId="0" borderId="28" xfId="0" applyFont="1" applyBorder="1" applyAlignment="1">
      <alignment horizontal="center" vertical="center"/>
    </xf>
    <xf numFmtId="4" fontId="1" fillId="0" borderId="12" xfId="0" applyNumberFormat="1" applyFont="1" applyBorder="1" applyProtection="1">
      <protection locked="0"/>
    </xf>
    <xf numFmtId="0" fontId="1" fillId="0" borderId="12" xfId="0" applyFont="1" applyBorder="1" applyAlignment="1">
      <alignment horizontal="center" vertical="center"/>
    </xf>
    <xf numFmtId="4" fontId="1" fillId="0" borderId="12" xfId="0" applyNumberFormat="1" applyFont="1" applyBorder="1" applyAlignment="1">
      <alignment horizontal="center" vertical="center"/>
    </xf>
    <xf numFmtId="44" fontId="1" fillId="0" borderId="12" xfId="34" applyFont="1" applyFill="1" applyBorder="1" applyAlignment="1">
      <alignment horizontal="right" vertical="center"/>
    </xf>
    <xf numFmtId="0" fontId="27" fillId="0" borderId="29" xfId="0" applyFont="1" applyBorder="1" applyAlignment="1">
      <alignment horizontal="center" vertical="center"/>
    </xf>
    <xf numFmtId="4" fontId="1" fillId="0" borderId="11" xfId="0" applyNumberFormat="1" applyFont="1" applyBorder="1" applyProtection="1">
      <protection locked="0"/>
    </xf>
    <xf numFmtId="0" fontId="1" fillId="0" borderId="11" xfId="0" applyFont="1" applyBorder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/>
    </xf>
    <xf numFmtId="44" fontId="1" fillId="0" borderId="11" xfId="34" applyFont="1" applyFill="1" applyBorder="1" applyAlignment="1">
      <alignment horizontal="right" vertical="center"/>
    </xf>
    <xf numFmtId="4" fontId="27" fillId="0" borderId="11" xfId="0" applyNumberFormat="1" applyFont="1" applyBorder="1" applyProtection="1">
      <protection locked="0"/>
    </xf>
    <xf numFmtId="4" fontId="27" fillId="0" borderId="11" xfId="0" applyNumberFormat="1" applyFont="1" applyBorder="1"/>
    <xf numFmtId="44" fontId="27" fillId="0" borderId="11" xfId="34" applyFont="1" applyFill="1" applyBorder="1" applyAlignment="1">
      <alignment horizontal="right" vertical="center"/>
    </xf>
    <xf numFmtId="44" fontId="27" fillId="0" borderId="11" xfId="34" applyFont="1" applyFill="1" applyBorder="1" applyAlignment="1">
      <alignment horizontal="left" vertical="center" wrapText="1"/>
    </xf>
    <xf numFmtId="0" fontId="27" fillId="0" borderId="30" xfId="0" applyFont="1" applyBorder="1" applyAlignment="1">
      <alignment horizontal="center" vertical="center"/>
    </xf>
    <xf numFmtId="4" fontId="27" fillId="0" borderId="31" xfId="0" applyNumberFormat="1" applyFont="1" applyBorder="1" applyProtection="1">
      <protection locked="0"/>
    </xf>
    <xf numFmtId="4" fontId="27" fillId="0" borderId="31" xfId="0" applyNumberFormat="1" applyFont="1" applyBorder="1"/>
    <xf numFmtId="44" fontId="27" fillId="0" borderId="31" xfId="34" applyFont="1" applyFill="1" applyBorder="1" applyAlignment="1">
      <alignment horizontal="right" vertical="center"/>
    </xf>
    <xf numFmtId="0" fontId="1" fillId="0" borderId="29" xfId="0" applyFont="1" applyBorder="1" applyAlignment="1">
      <alignment horizontal="center" vertical="center"/>
    </xf>
    <xf numFmtId="0" fontId="1" fillId="0" borderId="15" xfId="0" applyFont="1" applyBorder="1" applyAlignment="1">
      <alignment wrapText="1"/>
    </xf>
    <xf numFmtId="0" fontId="28" fillId="0" borderId="11" xfId="0" applyFont="1" applyBorder="1" applyAlignment="1">
      <alignment horizontal="left"/>
    </xf>
    <xf numFmtId="0" fontId="30" fillId="0" borderId="11" xfId="0" applyFont="1" applyBorder="1" applyAlignment="1">
      <alignment horizontal="center" vertical="center"/>
    </xf>
    <xf numFmtId="0" fontId="28" fillId="0" borderId="19" xfId="0" applyFont="1" applyBorder="1" applyAlignment="1">
      <alignment horizontal="left"/>
    </xf>
    <xf numFmtId="0" fontId="1" fillId="0" borderId="27" xfId="0" applyFont="1" applyBorder="1" applyAlignment="1">
      <alignment horizontal="center" vertical="center"/>
    </xf>
    <xf numFmtId="4" fontId="27" fillId="0" borderId="32" xfId="0" applyNumberFormat="1" applyFont="1" applyBorder="1"/>
    <xf numFmtId="44" fontId="27" fillId="0" borderId="0" xfId="34" applyFont="1" applyFill="1" applyBorder="1" applyAlignment="1">
      <alignment horizontal="left" vertical="center" wrapText="1"/>
    </xf>
    <xf numFmtId="0" fontId="30" fillId="0" borderId="89" xfId="0" applyFont="1" applyBorder="1"/>
    <xf numFmtId="44" fontId="30" fillId="0" borderId="89" xfId="34" applyFont="1" applyFill="1" applyBorder="1"/>
    <xf numFmtId="0" fontId="27" fillId="0" borderId="0" xfId="23" applyFont="1" applyAlignment="1">
      <alignment horizontal="left"/>
    </xf>
    <xf numFmtId="0" fontId="1" fillId="0" borderId="12" xfId="0" applyFont="1" applyBorder="1" applyAlignment="1" applyProtection="1">
      <alignment horizontal="left" wrapText="1"/>
      <protection locked="0"/>
    </xf>
    <xf numFmtId="0" fontId="1" fillId="0" borderId="11" xfId="0" applyFont="1" applyBorder="1" applyAlignment="1" applyProtection="1">
      <alignment horizontal="left" wrapText="1"/>
      <protection locked="0"/>
    </xf>
    <xf numFmtId="0" fontId="1" fillId="0" borderId="10" xfId="0" applyFont="1" applyBorder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27" fillId="0" borderId="11" xfId="0" applyFont="1" applyBorder="1" applyAlignment="1" applyProtection="1">
      <alignment horizontal="left" wrapText="1"/>
      <protection locked="0"/>
    </xf>
    <xf numFmtId="0" fontId="1" fillId="0" borderId="11" xfId="0" applyFont="1" applyBorder="1" applyAlignment="1" applyProtection="1">
      <alignment horizontal="left" vertical="center" wrapText="1"/>
      <protection locked="0"/>
    </xf>
    <xf numFmtId="0" fontId="27" fillId="0" borderId="31" xfId="0" applyFont="1" applyBorder="1" applyAlignment="1" applyProtection="1">
      <alignment horizontal="left" wrapText="1"/>
      <protection locked="0"/>
    </xf>
    <xf numFmtId="0" fontId="1" fillId="0" borderId="15" xfId="0" applyFont="1" applyBorder="1" applyAlignment="1">
      <alignment horizontal="left" wrapText="1"/>
    </xf>
    <xf numFmtId="0" fontId="27" fillId="0" borderId="14" xfId="0" applyFont="1" applyBorder="1" applyAlignment="1" applyProtection="1">
      <alignment horizontal="left" wrapText="1"/>
      <protection locked="0"/>
    </xf>
    <xf numFmtId="0" fontId="1" fillId="0" borderId="10" xfId="0" applyFont="1" applyBorder="1" applyAlignment="1">
      <alignment horizontal="left" wrapText="1"/>
    </xf>
    <xf numFmtId="0" fontId="27" fillId="0" borderId="11" xfId="21" applyFont="1" applyBorder="1" applyAlignment="1">
      <alignment horizontal="center" vertical="center"/>
    </xf>
    <xf numFmtId="0" fontId="27" fillId="0" borderId="11" xfId="21" applyFont="1" applyBorder="1" applyAlignment="1">
      <alignment horizontal="left" vertical="center" wrapText="1"/>
    </xf>
    <xf numFmtId="44" fontId="27" fillId="0" borderId="11" xfId="21" applyNumberFormat="1" applyFont="1" applyBorder="1" applyAlignment="1">
      <alignment horizontal="center" vertical="center" wrapText="1"/>
    </xf>
    <xf numFmtId="44" fontId="27" fillId="0" borderId="19" xfId="21" applyNumberFormat="1" applyFont="1" applyBorder="1" applyAlignment="1">
      <alignment horizontal="center" vertical="center" wrapText="1"/>
    </xf>
    <xf numFmtId="0" fontId="28" fillId="0" borderId="33" xfId="0" applyFont="1" applyBorder="1"/>
    <xf numFmtId="0" fontId="28" fillId="0" borderId="19" xfId="0" applyFont="1" applyBorder="1"/>
    <xf numFmtId="0" fontId="27" fillId="0" borderId="19" xfId="23" applyFont="1" applyBorder="1" applyAlignment="1">
      <alignment horizontal="left" vertical="center" wrapText="1"/>
    </xf>
    <xf numFmtId="0" fontId="28" fillId="0" borderId="19" xfId="0" applyFont="1" applyBorder="1" applyAlignment="1">
      <alignment wrapText="1"/>
    </xf>
    <xf numFmtId="0" fontId="28" fillId="0" borderId="34" xfId="0" applyFont="1" applyBorder="1"/>
    <xf numFmtId="0" fontId="28" fillId="0" borderId="19" xfId="0" applyFont="1" applyBorder="1" applyAlignment="1">
      <alignment horizontal="left" vertical="center" wrapText="1"/>
    </xf>
    <xf numFmtId="0" fontId="28" fillId="0" borderId="32" xfId="0" applyFont="1" applyBorder="1"/>
    <xf numFmtId="0" fontId="28" fillId="0" borderId="32" xfId="0" applyFont="1" applyBorder="1" applyAlignment="1">
      <alignment horizontal="left" vertical="center"/>
    </xf>
    <xf numFmtId="0" fontId="1" fillId="0" borderId="0" xfId="23" applyAlignment="1">
      <alignment wrapText="1"/>
    </xf>
    <xf numFmtId="0" fontId="1" fillId="0" borderId="35" xfId="0" applyFont="1" applyBorder="1" applyAlignment="1">
      <alignment wrapText="1"/>
    </xf>
    <xf numFmtId="0" fontId="27" fillId="0" borderId="36" xfId="23" applyFont="1" applyBorder="1" applyAlignment="1">
      <alignment horizontal="center" vertical="center" wrapText="1"/>
    </xf>
    <xf numFmtId="0" fontId="27" fillId="0" borderId="37" xfId="23" applyFont="1" applyBorder="1" applyAlignment="1">
      <alignment horizontal="center" vertical="center" wrapText="1"/>
    </xf>
    <xf numFmtId="0" fontId="27" fillId="0" borderId="38" xfId="23" applyFont="1" applyBorder="1" applyAlignment="1">
      <alignment horizontal="center" vertical="center" wrapText="1"/>
    </xf>
    <xf numFmtId="0" fontId="36" fillId="0" borderId="39" xfId="23" applyFont="1" applyBorder="1" applyAlignment="1">
      <alignment horizontal="centerContinuous" vertical="center" wrapText="1"/>
    </xf>
    <xf numFmtId="0" fontId="1" fillId="0" borderId="18" xfId="23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4" fontId="1" fillId="0" borderId="10" xfId="0" applyNumberFormat="1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27" fillId="0" borderId="10" xfId="0" applyFont="1" applyBorder="1" applyAlignment="1">
      <alignment wrapText="1"/>
    </xf>
    <xf numFmtId="0" fontId="27" fillId="0" borderId="10" xfId="0" applyFont="1" applyBorder="1" applyAlignment="1">
      <alignment horizontal="right" wrapText="1"/>
    </xf>
    <xf numFmtId="165" fontId="27" fillId="0" borderId="10" xfId="0" applyNumberFormat="1" applyFont="1" applyBorder="1" applyAlignment="1">
      <alignment vertical="center" wrapText="1"/>
    </xf>
    <xf numFmtId="0" fontId="36" fillId="0" borderId="40" xfId="23" applyFont="1" applyBorder="1" applyAlignment="1">
      <alignment horizontal="centerContinuous" vertical="center" wrapText="1"/>
    </xf>
    <xf numFmtId="0" fontId="36" fillId="0" borderId="41" xfId="23" applyFont="1" applyBorder="1" applyAlignment="1">
      <alignment horizontal="centerContinuous" vertical="center" wrapText="1"/>
    </xf>
    <xf numFmtId="0" fontId="36" fillId="0" borderId="42" xfId="23" applyFont="1" applyBorder="1" applyAlignment="1">
      <alignment horizontal="centerContinuous" vertical="center" wrapText="1"/>
    </xf>
    <xf numFmtId="0" fontId="27" fillId="0" borderId="21" xfId="0" applyFont="1" applyBorder="1" applyAlignment="1">
      <alignment horizontal="center" vertical="center"/>
    </xf>
    <xf numFmtId="4" fontId="1" fillId="0" borderId="11" xfId="0" applyNumberFormat="1" applyFont="1" applyBorder="1" applyAlignment="1">
      <alignment vertical="center"/>
    </xf>
    <xf numFmtId="0" fontId="27" fillId="0" borderId="43" xfId="23" applyFont="1" applyBorder="1" applyAlignment="1">
      <alignment horizontal="left" vertical="center" wrapText="1"/>
    </xf>
    <xf numFmtId="49" fontId="1" fillId="0" borderId="11" xfId="0" applyNumberFormat="1" applyFont="1" applyBorder="1" applyAlignment="1" applyProtection="1">
      <alignment wrapText="1"/>
      <protection locked="0"/>
    </xf>
    <xf numFmtId="4" fontId="1" fillId="0" borderId="14" xfId="23" applyNumberFormat="1" applyBorder="1" applyAlignment="1">
      <alignment vertical="center" wrapText="1"/>
    </xf>
    <xf numFmtId="0" fontId="1" fillId="0" borderId="44" xfId="23" applyBorder="1" applyAlignment="1">
      <alignment horizontal="center" vertical="center" wrapText="1"/>
    </xf>
    <xf numFmtId="49" fontId="1" fillId="0" borderId="14" xfId="0" applyNumberFormat="1" applyFont="1" applyBorder="1" applyAlignment="1" applyProtection="1">
      <alignment horizontal="left" wrapText="1"/>
      <protection locked="0"/>
    </xf>
    <xf numFmtId="49" fontId="1" fillId="0" borderId="13" xfId="0" applyNumberFormat="1" applyFont="1" applyBorder="1" applyAlignment="1" applyProtection="1">
      <alignment wrapText="1"/>
      <protection locked="0"/>
    </xf>
    <xf numFmtId="0" fontId="1" fillId="0" borderId="13" xfId="23" applyBorder="1" applyAlignment="1">
      <alignment horizontal="center" vertical="center" wrapText="1"/>
    </xf>
    <xf numFmtId="49" fontId="1" fillId="0" borderId="45" xfId="0" applyNumberFormat="1" applyFont="1" applyBorder="1" applyAlignment="1" applyProtection="1">
      <alignment wrapText="1"/>
      <protection locked="0"/>
    </xf>
    <xf numFmtId="0" fontId="1" fillId="0" borderId="45" xfId="23" applyBorder="1" applyAlignment="1">
      <alignment horizontal="center" vertical="center" wrapText="1"/>
    </xf>
    <xf numFmtId="4" fontId="1" fillId="0" borderId="45" xfId="23" applyNumberFormat="1" applyBorder="1" applyAlignment="1">
      <alignment vertical="center" wrapText="1"/>
    </xf>
    <xf numFmtId="49" fontId="1" fillId="0" borderId="46" xfId="0" applyNumberFormat="1" applyFont="1" applyBorder="1" applyAlignment="1" applyProtection="1">
      <alignment wrapText="1"/>
      <protection locked="0"/>
    </xf>
    <xf numFmtId="0" fontId="1" fillId="0" borderId="46" xfId="23" applyBorder="1" applyAlignment="1">
      <alignment horizontal="center" vertical="center" wrapText="1"/>
    </xf>
    <xf numFmtId="4" fontId="1" fillId="0" borderId="46" xfId="23" applyNumberFormat="1" applyBorder="1" applyAlignment="1">
      <alignment vertical="center" wrapText="1"/>
    </xf>
    <xf numFmtId="49" fontId="1" fillId="0" borderId="90" xfId="0" quotePrefix="1" applyNumberFormat="1" applyFont="1" applyBorder="1" applyAlignment="1" applyProtection="1">
      <alignment horizontal="left" wrapText="1"/>
      <protection locked="0"/>
    </xf>
    <xf numFmtId="49" fontId="1" fillId="0" borderId="91" xfId="0" quotePrefix="1" applyNumberFormat="1" applyFont="1" applyBorder="1" applyAlignment="1" applyProtection="1">
      <alignment horizontal="left" wrapText="1"/>
      <protection locked="0"/>
    </xf>
    <xf numFmtId="49" fontId="1" fillId="0" borderId="92" xfId="0" quotePrefix="1" applyNumberFormat="1" applyFont="1" applyBorder="1" applyAlignment="1" applyProtection="1">
      <alignment horizontal="left" wrapText="1"/>
      <protection locked="0"/>
    </xf>
    <xf numFmtId="49" fontId="1" fillId="0" borderId="93" xfId="0" quotePrefix="1" applyNumberFormat="1" applyFont="1" applyBorder="1" applyAlignment="1" applyProtection="1">
      <alignment horizontal="left" wrapText="1"/>
      <protection locked="0"/>
    </xf>
    <xf numFmtId="0" fontId="1" fillId="0" borderId="48" xfId="0" applyFont="1" applyBorder="1" applyAlignment="1">
      <alignment wrapText="1"/>
    </xf>
    <xf numFmtId="0" fontId="27" fillId="0" borderId="0" xfId="0" applyFont="1" applyAlignment="1">
      <alignment wrapText="1"/>
    </xf>
    <xf numFmtId="0" fontId="27" fillId="0" borderId="0" xfId="0" applyFont="1" applyAlignment="1">
      <alignment horizontal="right" wrapText="1"/>
    </xf>
    <xf numFmtId="4" fontId="27" fillId="0" borderId="0" xfId="0" applyNumberFormat="1" applyFont="1" applyAlignment="1">
      <alignment vertical="center" wrapText="1"/>
    </xf>
    <xf numFmtId="0" fontId="1" fillId="0" borderId="49" xfId="0" applyFont="1" applyBorder="1" applyAlignment="1">
      <alignment wrapText="1"/>
    </xf>
    <xf numFmtId="0" fontId="27" fillId="0" borderId="49" xfId="0" applyFont="1" applyBorder="1" applyAlignment="1">
      <alignment wrapText="1"/>
    </xf>
    <xf numFmtId="0" fontId="27" fillId="0" borderId="49" xfId="0" applyFont="1" applyBorder="1" applyAlignment="1">
      <alignment horizontal="right" wrapText="1"/>
    </xf>
    <xf numFmtId="4" fontId="27" fillId="0" borderId="49" xfId="0" applyNumberFormat="1" applyFont="1" applyBorder="1" applyAlignment="1">
      <alignment vertical="center" wrapText="1"/>
    </xf>
    <xf numFmtId="0" fontId="1" fillId="0" borderId="0" xfId="0" applyFont="1"/>
    <xf numFmtId="0" fontId="1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vertical="center" wrapText="1"/>
    </xf>
    <xf numFmtId="4" fontId="1" fillId="0" borderId="14" xfId="0" applyNumberFormat="1" applyFont="1" applyBorder="1" applyAlignment="1">
      <alignment vertical="center"/>
    </xf>
    <xf numFmtId="0" fontId="1" fillId="0" borderId="17" xfId="23" applyBorder="1" applyAlignment="1">
      <alignment horizontal="center" vertical="center" wrapText="1"/>
    </xf>
    <xf numFmtId="0" fontId="27" fillId="0" borderId="15" xfId="0" applyFont="1" applyBorder="1" applyAlignment="1">
      <alignment wrapText="1"/>
    </xf>
    <xf numFmtId="0" fontId="27" fillId="0" borderId="15" xfId="0" applyFont="1" applyBorder="1" applyAlignment="1">
      <alignment horizontal="right" wrapText="1"/>
    </xf>
    <xf numFmtId="165" fontId="27" fillId="0" borderId="15" xfId="0" applyNumberFormat="1" applyFont="1" applyBorder="1" applyAlignment="1">
      <alignment vertical="center" wrapText="1"/>
    </xf>
    <xf numFmtId="0" fontId="1" fillId="0" borderId="11" xfId="25" applyFont="1" applyBorder="1" applyAlignment="1">
      <alignment wrapText="1"/>
    </xf>
    <xf numFmtId="4" fontId="1" fillId="0" borderId="11" xfId="25" applyNumberFormat="1" applyFont="1" applyBorder="1"/>
    <xf numFmtId="4" fontId="27" fillId="0" borderId="10" xfId="0" applyNumberFormat="1" applyFont="1" applyBorder="1" applyAlignment="1">
      <alignment wrapText="1"/>
    </xf>
    <xf numFmtId="165" fontId="27" fillId="0" borderId="0" xfId="0" applyNumberFormat="1" applyFont="1" applyAlignment="1">
      <alignment vertical="center" wrapText="1"/>
    </xf>
    <xf numFmtId="0" fontId="36" fillId="0" borderId="18" xfId="23" applyFont="1" applyBorder="1" applyAlignment="1">
      <alignment horizontal="centerContinuous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1" xfId="12" applyFont="1" applyBorder="1" applyAlignment="1">
      <alignment wrapText="1"/>
    </xf>
    <xf numFmtId="0" fontId="1" fillId="0" borderId="17" xfId="12" applyFont="1" applyBorder="1" applyAlignment="1">
      <alignment horizontal="center"/>
    </xf>
    <xf numFmtId="0" fontId="1" fillId="0" borderId="17" xfId="12" applyFont="1" applyBorder="1"/>
    <xf numFmtId="4" fontId="1" fillId="0" borderId="17" xfId="12" applyNumberFormat="1" applyFont="1" applyBorder="1"/>
    <xf numFmtId="4" fontId="1" fillId="0" borderId="11" xfId="0" applyNumberFormat="1" applyFont="1" applyBorder="1"/>
    <xf numFmtId="0" fontId="27" fillId="0" borderId="10" xfId="0" applyFont="1" applyBorder="1" applyAlignment="1">
      <alignment horizontal="center" vertical="center" wrapText="1"/>
    </xf>
    <xf numFmtId="165" fontId="27" fillId="0" borderId="10" xfId="0" applyNumberFormat="1" applyFont="1" applyBorder="1" applyAlignment="1">
      <alignment wrapText="1"/>
    </xf>
    <xf numFmtId="0" fontId="1" fillId="0" borderId="10" xfId="23" applyBorder="1" applyAlignment="1">
      <alignment horizontal="center" vertical="center" wrapText="1"/>
    </xf>
    <xf numFmtId="4" fontId="27" fillId="0" borderId="10" xfId="0" applyNumberFormat="1" applyFont="1" applyBorder="1" applyAlignment="1">
      <alignment vertical="center"/>
    </xf>
    <xf numFmtId="4" fontId="27" fillId="0" borderId="15" xfId="0" applyNumberFormat="1" applyFont="1" applyBorder="1"/>
    <xf numFmtId="4" fontId="27" fillId="0" borderId="15" xfId="0" applyNumberFormat="1" applyFont="1" applyBorder="1" applyAlignment="1">
      <alignment vertical="center"/>
    </xf>
    <xf numFmtId="0" fontId="1" fillId="0" borderId="17" xfId="0" applyFont="1" applyBorder="1" applyAlignment="1">
      <alignment wrapText="1"/>
    </xf>
    <xf numFmtId="0" fontId="36" fillId="0" borderId="50" xfId="23" applyFont="1" applyBorder="1" applyAlignment="1">
      <alignment horizontal="centerContinuous" vertical="center" wrapText="1"/>
    </xf>
    <xf numFmtId="0" fontId="1" fillId="0" borderId="17" xfId="0" applyFont="1" applyBorder="1" applyAlignment="1">
      <alignment horizontal="center" wrapText="1"/>
    </xf>
    <xf numFmtId="165" fontId="27" fillId="0" borderId="10" xfId="0" applyNumberFormat="1" applyFont="1" applyBorder="1" applyAlignment="1">
      <alignment vertical="center"/>
    </xf>
    <xf numFmtId="165" fontId="27" fillId="0" borderId="15" xfId="0" applyNumberFormat="1" applyFont="1" applyBorder="1" applyAlignment="1">
      <alignment vertical="center"/>
    </xf>
    <xf numFmtId="0" fontId="1" fillId="0" borderId="11" xfId="0" applyFont="1" applyBorder="1" applyAlignment="1">
      <alignment horizontal="left" wrapText="1"/>
    </xf>
    <xf numFmtId="1" fontId="1" fillId="0" borderId="11" xfId="0" applyNumberFormat="1" applyFont="1" applyBorder="1" applyAlignment="1">
      <alignment horizontal="center"/>
    </xf>
    <xf numFmtId="4" fontId="1" fillId="0" borderId="15" xfId="0" applyNumberFormat="1" applyFont="1" applyBorder="1"/>
    <xf numFmtId="0" fontId="1" fillId="0" borderId="51" xfId="0" applyFont="1" applyBorder="1" applyAlignment="1">
      <alignment wrapText="1"/>
    </xf>
    <xf numFmtId="4" fontId="27" fillId="0" borderId="52" xfId="0" applyNumberFormat="1" applyFont="1" applyBorder="1"/>
    <xf numFmtId="0" fontId="27" fillId="0" borderId="52" xfId="0" applyFont="1" applyBorder="1" applyAlignment="1">
      <alignment horizontal="right" wrapText="1"/>
    </xf>
    <xf numFmtId="165" fontId="27" fillId="0" borderId="49" xfId="0" applyNumberFormat="1" applyFont="1" applyBorder="1" applyAlignment="1">
      <alignment vertical="center" wrapText="1"/>
    </xf>
    <xf numFmtId="4" fontId="1" fillId="0" borderId="11" xfId="0" applyNumberFormat="1" applyFont="1" applyBorder="1" applyAlignment="1">
      <alignment wrapText="1"/>
    </xf>
    <xf numFmtId="0" fontId="1" fillId="0" borderId="17" xfId="23" applyBorder="1" applyAlignment="1">
      <alignment horizontal="centerContinuous" vertical="center" wrapText="1"/>
    </xf>
    <xf numFmtId="0" fontId="1" fillId="0" borderId="26" xfId="23" applyBorder="1" applyAlignment="1">
      <alignment horizontal="centerContinuous" vertical="center" wrapText="1"/>
    </xf>
    <xf numFmtId="169" fontId="1" fillId="0" borderId="17" xfId="0" applyNumberFormat="1" applyFont="1" applyBorder="1" applyAlignment="1">
      <alignment wrapText="1"/>
    </xf>
    <xf numFmtId="0" fontId="1" fillId="0" borderId="49" xfId="23" applyBorder="1" applyAlignment="1">
      <alignment horizontal="center" vertical="center" wrapText="1"/>
    </xf>
    <xf numFmtId="165" fontId="27" fillId="0" borderId="49" xfId="0" applyNumberFormat="1" applyFont="1" applyBorder="1"/>
    <xf numFmtId="165" fontId="27" fillId="0" borderId="0" xfId="34" applyNumberFormat="1" applyFont="1" applyFill="1" applyAlignment="1">
      <alignment wrapText="1"/>
    </xf>
    <xf numFmtId="165" fontId="1" fillId="0" borderId="0" xfId="0" applyNumberFormat="1" applyFont="1" applyAlignment="1">
      <alignment wrapText="1"/>
    </xf>
    <xf numFmtId="0" fontId="27" fillId="0" borderId="14" xfId="23" applyFont="1" applyBorder="1" applyAlignment="1">
      <alignment horizontal="centerContinuous" vertical="center" wrapText="1"/>
    </xf>
    <xf numFmtId="0" fontId="27" fillId="0" borderId="19" xfId="23" applyFont="1" applyBorder="1" applyAlignment="1">
      <alignment horizontal="centerContinuous" vertical="center" wrapText="1"/>
    </xf>
    <xf numFmtId="0" fontId="27" fillId="0" borderId="20" xfId="23" applyFont="1" applyBorder="1" applyAlignment="1">
      <alignment horizontal="centerContinuous" vertical="center" wrapText="1"/>
    </xf>
    <xf numFmtId="0" fontId="27" fillId="0" borderId="12" xfId="23" applyFont="1" applyBorder="1" applyAlignment="1">
      <alignment horizontal="centerContinuous" vertical="center" wrapText="1"/>
    </xf>
    <xf numFmtId="165" fontId="32" fillId="0" borderId="0" xfId="0" applyNumberFormat="1" applyFont="1"/>
    <xf numFmtId="165" fontId="1" fillId="0" borderId="11" xfId="23" applyNumberFormat="1" applyBorder="1" applyAlignment="1">
      <alignment horizontal="center" vertical="center" wrapText="1"/>
    </xf>
    <xf numFmtId="165" fontId="28" fillId="0" borderId="11" xfId="23" applyNumberFormat="1" applyFont="1" applyBorder="1" applyAlignment="1">
      <alignment horizontal="center" vertical="center" wrapText="1"/>
    </xf>
    <xf numFmtId="165" fontId="1" fillId="0" borderId="14" xfId="23" applyNumberFormat="1" applyBorder="1" applyAlignment="1">
      <alignment horizontal="center" vertical="center" wrapText="1"/>
    </xf>
    <xf numFmtId="0" fontId="28" fillId="0" borderId="19" xfId="0" applyFont="1" applyBorder="1" applyAlignment="1">
      <alignment vertical="center"/>
    </xf>
    <xf numFmtId="165" fontId="1" fillId="0" borderId="44" xfId="23" applyNumberFormat="1" applyBorder="1" applyAlignment="1">
      <alignment horizontal="center" vertical="center" wrapText="1"/>
    </xf>
    <xf numFmtId="165" fontId="1" fillId="0" borderId="20" xfId="23" applyNumberFormat="1" applyBorder="1" applyAlignment="1">
      <alignment horizontal="center" vertical="center" wrapText="1"/>
    </xf>
    <xf numFmtId="0" fontId="39" fillId="0" borderId="0" xfId="0" applyFont="1"/>
    <xf numFmtId="165" fontId="40" fillId="0" borderId="0" xfId="0" applyNumberFormat="1" applyFont="1"/>
    <xf numFmtId="165" fontId="27" fillId="0" borderId="11" xfId="23" applyNumberFormat="1" applyFont="1" applyBorder="1" applyAlignment="1">
      <alignment horizontal="center" vertical="center" wrapText="1"/>
    </xf>
    <xf numFmtId="0" fontId="30" fillId="13" borderId="11" xfId="0" applyFont="1" applyFill="1" applyBorder="1" applyAlignment="1">
      <alignment vertical="center"/>
    </xf>
    <xf numFmtId="0" fontId="1" fillId="14" borderId="11" xfId="26" applyFont="1" applyFill="1" applyBorder="1" applyAlignment="1">
      <alignment wrapText="1"/>
    </xf>
    <xf numFmtId="0" fontId="1" fillId="14" borderId="11" xfId="0" applyFont="1" applyFill="1" applyBorder="1" applyAlignment="1">
      <alignment horizontal="center" vertical="center"/>
    </xf>
    <xf numFmtId="4" fontId="1" fillId="14" borderId="11" xfId="26" applyNumberFormat="1" applyFont="1" applyFill="1" applyBorder="1"/>
    <xf numFmtId="0" fontId="1" fillId="0" borderId="35" xfId="23" applyBorder="1" applyAlignment="1">
      <alignment horizontal="center" vertical="center" wrapText="1"/>
    </xf>
    <xf numFmtId="0" fontId="1" fillId="14" borderId="11" xfId="0" applyFont="1" applyFill="1" applyBorder="1" applyAlignment="1">
      <alignment wrapText="1"/>
    </xf>
    <xf numFmtId="0" fontId="1" fillId="14" borderId="11" xfId="23" applyFill="1" applyBorder="1" applyAlignment="1">
      <alignment horizontal="center" vertical="center" wrapText="1"/>
    </xf>
    <xf numFmtId="4" fontId="1" fillId="14" borderId="11" xfId="0" applyNumberFormat="1" applyFont="1" applyFill="1" applyBorder="1" applyAlignment="1">
      <alignment vertical="center"/>
    </xf>
    <xf numFmtId="0" fontId="1" fillId="14" borderId="11" xfId="12" applyFont="1" applyFill="1" applyBorder="1" applyAlignment="1">
      <alignment wrapText="1"/>
    </xf>
    <xf numFmtId="4" fontId="1" fillId="14" borderId="11" xfId="12" applyNumberFormat="1" applyFont="1" applyFill="1" applyBorder="1"/>
    <xf numFmtId="0" fontId="27" fillId="0" borderId="0" xfId="0" applyFont="1" applyAlignment="1">
      <alignment horizontal="center" vertical="center" wrapText="1"/>
    </xf>
    <xf numFmtId="4" fontId="1" fillId="14" borderId="11" xfId="0" applyNumberFormat="1" applyFont="1" applyFill="1" applyBorder="1"/>
    <xf numFmtId="0" fontId="1" fillId="14" borderId="17" xfId="23" applyFill="1" applyBorder="1" applyAlignment="1">
      <alignment horizontal="center" vertical="center" wrapText="1"/>
    </xf>
    <xf numFmtId="4" fontId="1" fillId="14" borderId="17" xfId="0" applyNumberFormat="1" applyFont="1" applyFill="1" applyBorder="1"/>
    <xf numFmtId="4" fontId="27" fillId="0" borderId="49" xfId="0" applyNumberFormat="1" applyFont="1" applyBorder="1"/>
    <xf numFmtId="0" fontId="1" fillId="14" borderId="17" xfId="0" applyFont="1" applyFill="1" applyBorder="1" applyAlignment="1">
      <alignment wrapText="1"/>
    </xf>
    <xf numFmtId="0" fontId="1" fillId="0" borderId="53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 wrapText="1"/>
    </xf>
    <xf numFmtId="165" fontId="1" fillId="0" borderId="11" xfId="0" applyNumberFormat="1" applyFont="1" applyBorder="1" applyAlignment="1">
      <alignment vertical="center"/>
    </xf>
    <xf numFmtId="0" fontId="0" fillId="0" borderId="11" xfId="0" applyBorder="1"/>
    <xf numFmtId="165" fontId="0" fillId="0" borderId="11" xfId="0" applyNumberFormat="1" applyBorder="1"/>
    <xf numFmtId="14" fontId="0" fillId="0" borderId="11" xfId="0" applyNumberFormat="1" applyBorder="1"/>
    <xf numFmtId="0" fontId="25" fillId="0" borderId="0" xfId="0" applyFont="1"/>
    <xf numFmtId="0" fontId="51" fillId="0" borderId="11" xfId="0" applyFont="1" applyBorder="1" applyAlignment="1">
      <alignment horizontal="center" vertical="center"/>
    </xf>
    <xf numFmtId="0" fontId="1" fillId="0" borderId="0" xfId="23" applyAlignment="1">
      <alignment horizontal="right" vertical="center"/>
    </xf>
    <xf numFmtId="4" fontId="22" fillId="0" borderId="11" xfId="23" applyNumberFormat="1" applyFont="1" applyBorder="1" applyAlignment="1">
      <alignment horizontal="left" vertical="center" wrapText="1"/>
    </xf>
    <xf numFmtId="4" fontId="23" fillId="15" borderId="11" xfId="0" applyNumberFormat="1" applyFont="1" applyFill="1" applyBorder="1" applyAlignment="1">
      <alignment vertical="center"/>
    </xf>
    <xf numFmtId="4" fontId="28" fillId="0" borderId="0" xfId="0" applyNumberFormat="1" applyFont="1" applyAlignment="1">
      <alignment vertical="center" wrapText="1"/>
    </xf>
    <xf numFmtId="165" fontId="32" fillId="0" borderId="0" xfId="0" applyNumberFormat="1" applyFont="1" applyAlignment="1">
      <alignment horizontal="center" vertical="center"/>
    </xf>
    <xf numFmtId="0" fontId="3" fillId="0" borderId="15" xfId="0" applyFont="1" applyBorder="1" applyAlignment="1">
      <alignment wrapText="1"/>
    </xf>
    <xf numFmtId="4" fontId="1" fillId="0" borderId="11" xfId="0" applyNumberFormat="1" applyFont="1" applyBorder="1" applyAlignment="1">
      <alignment horizontal="center" vertical="center" wrapText="1"/>
    </xf>
    <xf numFmtId="0" fontId="27" fillId="0" borderId="14" xfId="23" applyFont="1" applyBorder="1" applyAlignment="1">
      <alignment horizontal="left" vertical="center" wrapText="1"/>
    </xf>
    <xf numFmtId="4" fontId="23" fillId="0" borderId="11" xfId="23" applyNumberFormat="1" applyFont="1" applyBorder="1" applyAlignment="1">
      <alignment horizontal="right" vertical="center" wrapText="1"/>
    </xf>
    <xf numFmtId="0" fontId="1" fillId="0" borderId="55" xfId="0" applyFont="1" applyBorder="1" applyAlignment="1">
      <alignment wrapText="1"/>
    </xf>
    <xf numFmtId="0" fontId="30" fillId="0" borderId="19" xfId="0" applyFont="1" applyBorder="1"/>
    <xf numFmtId="0" fontId="30" fillId="0" borderId="11" xfId="0" applyFont="1" applyBorder="1"/>
    <xf numFmtId="4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5" fillId="0" borderId="11" xfId="23" applyFont="1" applyBorder="1" applyAlignment="1">
      <alignment horizontal="center" vertical="center" wrapText="1"/>
    </xf>
    <xf numFmtId="0" fontId="5" fillId="0" borderId="18" xfId="23" applyFont="1" applyBorder="1" applyAlignment="1">
      <alignment vertical="center" wrapText="1"/>
    </xf>
    <xf numFmtId="4" fontId="5" fillId="0" borderId="10" xfId="0" applyNumberFormat="1" applyFont="1" applyBorder="1" applyAlignment="1">
      <alignment vertical="center"/>
    </xf>
    <xf numFmtId="0" fontId="5" fillId="0" borderId="17" xfId="23" applyFont="1" applyBorder="1" applyAlignment="1">
      <alignment vertical="center" wrapText="1"/>
    </xf>
    <xf numFmtId="0" fontId="5" fillId="0" borderId="56" xfId="21" applyFont="1" applyBorder="1" applyAlignment="1">
      <alignment horizontal="center" vertical="center" wrapText="1"/>
    </xf>
    <xf numFmtId="166" fontId="5" fillId="12" borderId="56" xfId="21" applyNumberFormat="1" applyFont="1" applyFill="1" applyBorder="1" applyAlignment="1">
      <alignment horizontal="right" vertical="center" wrapText="1"/>
    </xf>
    <xf numFmtId="49" fontId="5" fillId="0" borderId="56" xfId="35" applyNumberFormat="1" applyFont="1" applyFill="1" applyBorder="1" applyAlignment="1">
      <alignment vertical="center" wrapText="1"/>
    </xf>
    <xf numFmtId="166" fontId="5" fillId="0" borderId="56" xfId="21" applyNumberFormat="1" applyFont="1" applyBorder="1" applyAlignment="1">
      <alignment wrapText="1"/>
    </xf>
    <xf numFmtId="0" fontId="5" fillId="0" borderId="11" xfId="21" applyFont="1" applyBorder="1" applyAlignment="1">
      <alignment horizontal="center" vertical="center" wrapText="1"/>
    </xf>
    <xf numFmtId="166" fontId="5" fillId="12" borderId="11" xfId="21" applyNumberFormat="1" applyFont="1" applyFill="1" applyBorder="1" applyAlignment="1">
      <alignment horizontal="right" vertical="center" wrapText="1"/>
    </xf>
    <xf numFmtId="49" fontId="5" fillId="0" borderId="11" xfId="35" applyNumberFormat="1" applyFont="1" applyFill="1" applyBorder="1" applyAlignment="1">
      <alignment vertical="center" wrapText="1"/>
    </xf>
    <xf numFmtId="166" fontId="5" fillId="0" borderId="11" xfId="21" applyNumberFormat="1" applyFont="1" applyBorder="1" applyAlignment="1">
      <alignment wrapText="1"/>
    </xf>
    <xf numFmtId="49" fontId="5" fillId="0" borderId="11" xfId="35" applyNumberFormat="1" applyFont="1" applyFill="1" applyBorder="1" applyAlignment="1">
      <alignment vertical="center"/>
    </xf>
    <xf numFmtId="166" fontId="5" fillId="0" borderId="11" xfId="21" applyNumberFormat="1" applyFont="1" applyBorder="1"/>
    <xf numFmtId="0" fontId="28" fillId="0" borderId="20" xfId="0" applyFont="1" applyBorder="1"/>
    <xf numFmtId="0" fontId="1" fillId="0" borderId="57" xfId="23" applyBorder="1" applyAlignment="1">
      <alignment horizontal="center" vertical="center" wrapText="1"/>
    </xf>
    <xf numFmtId="0" fontId="23" fillId="0" borderId="19" xfId="21" applyFont="1" applyBorder="1" applyAlignment="1">
      <alignment vertical="center" wrapText="1"/>
    </xf>
    <xf numFmtId="4" fontId="23" fillId="0" borderId="14" xfId="21" applyNumberFormat="1" applyFont="1" applyBorder="1" applyAlignment="1">
      <alignment horizontal="center" vertical="center"/>
    </xf>
    <xf numFmtId="0" fontId="23" fillId="0" borderId="14" xfId="21" applyFont="1" applyBorder="1" applyAlignment="1">
      <alignment vertical="center" wrapText="1"/>
    </xf>
    <xf numFmtId="165" fontId="5" fillId="0" borderId="17" xfId="23" applyNumberFormat="1" applyFont="1" applyBorder="1" applyAlignment="1">
      <alignment vertical="center" wrapText="1"/>
    </xf>
    <xf numFmtId="0" fontId="42" fillId="0" borderId="11" xfId="0" applyFont="1" applyBorder="1" applyAlignment="1">
      <alignment horizontal="center" vertical="center" wrapText="1"/>
    </xf>
    <xf numFmtId="0" fontId="5" fillId="0" borderId="15" xfId="0" applyFont="1" applyBorder="1" applyAlignment="1">
      <alignment wrapText="1"/>
    </xf>
    <xf numFmtId="4" fontId="5" fillId="0" borderId="15" xfId="0" applyNumberFormat="1" applyFont="1" applyBorder="1"/>
    <xf numFmtId="0" fontId="5" fillId="0" borderId="10" xfId="23" applyFont="1" applyBorder="1" applyAlignment="1">
      <alignment horizontal="center" vertical="center" wrapText="1"/>
    </xf>
    <xf numFmtId="0" fontId="45" fillId="0" borderId="11" xfId="0" applyFont="1" applyBorder="1" applyAlignment="1">
      <alignment vertical="center"/>
    </xf>
    <xf numFmtId="0" fontId="45" fillId="0" borderId="11" xfId="0" applyFont="1" applyBorder="1" applyAlignment="1">
      <alignment horizontal="center" vertical="center"/>
    </xf>
    <xf numFmtId="0" fontId="45" fillId="0" borderId="14" xfId="0" applyFont="1" applyBorder="1" applyAlignment="1">
      <alignment horizontal="center" vertical="center"/>
    </xf>
    <xf numFmtId="0" fontId="45" fillId="0" borderId="14" xfId="0" applyFont="1" applyBorder="1" applyAlignment="1">
      <alignment vertical="center"/>
    </xf>
    <xf numFmtId="0" fontId="23" fillId="0" borderId="48" xfId="21" applyFont="1" applyBorder="1" applyAlignment="1">
      <alignment vertical="center" wrapText="1"/>
    </xf>
    <xf numFmtId="4" fontId="23" fillId="0" borderId="22" xfId="21" applyNumberFormat="1" applyFont="1" applyBorder="1" applyAlignment="1">
      <alignment horizontal="center" vertical="center"/>
    </xf>
    <xf numFmtId="4" fontId="23" fillId="0" borderId="48" xfId="21" applyNumberFormat="1" applyFont="1" applyBorder="1" applyAlignment="1">
      <alignment vertical="center"/>
    </xf>
    <xf numFmtId="0" fontId="23" fillId="0" borderId="10" xfId="21" applyFont="1" applyBorder="1" applyAlignment="1">
      <alignment horizontal="center" vertical="center"/>
    </xf>
    <xf numFmtId="4" fontId="5" fillId="0" borderId="11" xfId="23" applyNumberFormat="1" applyFont="1" applyBorder="1" applyAlignment="1">
      <alignment wrapText="1"/>
    </xf>
    <xf numFmtId="0" fontId="5" fillId="0" borderId="58" xfId="23" applyFont="1" applyBorder="1" applyAlignment="1">
      <alignment horizontal="center" vertical="center" wrapText="1"/>
    </xf>
    <xf numFmtId="0" fontId="5" fillId="0" borderId="59" xfId="23" applyFont="1" applyBorder="1" applyAlignment="1">
      <alignment horizontal="center" vertical="center" wrapText="1"/>
    </xf>
    <xf numFmtId="0" fontId="5" fillId="0" borderId="60" xfId="23" applyFont="1" applyBorder="1" applyAlignment="1">
      <alignment horizontal="center" vertical="center" wrapText="1"/>
    </xf>
    <xf numFmtId="0" fontId="43" fillId="0" borderId="11" xfId="0" applyFont="1" applyBorder="1" applyAlignment="1">
      <alignment horizontal="center" vertical="center" wrapText="1"/>
    </xf>
    <xf numFmtId="0" fontId="5" fillId="0" borderId="61" xfId="23" applyFont="1" applyBorder="1" applyAlignment="1">
      <alignment horizontal="center" vertical="center" wrapText="1"/>
    </xf>
    <xf numFmtId="166" fontId="5" fillId="12" borderId="56" xfId="27" applyNumberFormat="1" applyFont="1" applyFill="1" applyBorder="1" applyAlignment="1">
      <alignment horizontal="right" vertical="center" wrapText="1"/>
    </xf>
    <xf numFmtId="166" fontId="5" fillId="12" borderId="11" xfId="27" applyNumberFormat="1" applyFont="1" applyFill="1" applyBorder="1" applyAlignment="1">
      <alignment horizontal="right" vertical="center" wrapText="1"/>
    </xf>
    <xf numFmtId="0" fontId="5" fillId="0" borderId="11" xfId="21" applyFont="1" applyBorder="1" applyAlignment="1">
      <alignment horizontal="center" vertical="center"/>
    </xf>
    <xf numFmtId="166" fontId="5" fillId="0" borderId="56" xfId="21" applyNumberFormat="1" applyFont="1" applyBorder="1" applyAlignment="1">
      <alignment horizontal="center" wrapText="1"/>
    </xf>
    <xf numFmtId="166" fontId="5" fillId="0" borderId="11" xfId="21" applyNumberFormat="1" applyFont="1" applyBorder="1" applyAlignment="1">
      <alignment horizontal="center" wrapText="1"/>
    </xf>
    <xf numFmtId="166" fontId="5" fillId="0" borderId="11" xfId="21" applyNumberFormat="1" applyFont="1" applyBorder="1" applyAlignment="1">
      <alignment horizontal="center"/>
    </xf>
    <xf numFmtId="0" fontId="5" fillId="0" borderId="62" xfId="23" applyFont="1" applyBorder="1" applyAlignment="1">
      <alignment horizontal="center" vertical="center" wrapText="1"/>
    </xf>
    <xf numFmtId="0" fontId="23" fillId="0" borderId="21" xfId="21" applyFont="1" applyBorder="1" applyAlignment="1">
      <alignment horizontal="center" vertical="center"/>
    </xf>
    <xf numFmtId="0" fontId="43" fillId="0" borderId="14" xfId="0" applyFont="1" applyBorder="1" applyAlignment="1">
      <alignment horizontal="center" vertical="center" wrapText="1"/>
    </xf>
    <xf numFmtId="0" fontId="23" fillId="0" borderId="47" xfId="21" applyFont="1" applyBorder="1" applyAlignment="1">
      <alignment vertical="center" wrapText="1"/>
    </xf>
    <xf numFmtId="4" fontId="23" fillId="0" borderId="63" xfId="21" applyNumberFormat="1" applyFont="1" applyBorder="1" applyAlignment="1">
      <alignment horizontal="center" vertical="center"/>
    </xf>
    <xf numFmtId="4" fontId="23" fillId="0" borderId="47" xfId="21" applyNumberFormat="1" applyFont="1" applyBorder="1" applyAlignment="1">
      <alignment vertical="center"/>
    </xf>
    <xf numFmtId="4" fontId="23" fillId="0" borderId="14" xfId="21" applyNumberFormat="1" applyFont="1" applyBorder="1" applyAlignment="1">
      <alignment vertical="center"/>
    </xf>
    <xf numFmtId="4" fontId="5" fillId="0" borderId="56" xfId="21" applyNumberFormat="1" applyFont="1" applyBorder="1" applyAlignment="1">
      <alignment wrapText="1"/>
    </xf>
    <xf numFmtId="4" fontId="5" fillId="0" borderId="11" xfId="21" applyNumberFormat="1" applyFont="1" applyBorder="1" applyAlignment="1">
      <alignment wrapText="1"/>
    </xf>
    <xf numFmtId="4" fontId="5" fillId="0" borderId="11" xfId="21" applyNumberFormat="1" applyFont="1" applyBorder="1"/>
    <xf numFmtId="4" fontId="5" fillId="14" borderId="11" xfId="21" applyNumberFormat="1" applyFont="1" applyFill="1" applyBorder="1" applyAlignment="1">
      <alignment horizontal="right" vertical="center" wrapText="1"/>
    </xf>
    <xf numFmtId="166" fontId="5" fillId="14" borderId="11" xfId="21" applyNumberFormat="1" applyFont="1" applyFill="1" applyBorder="1" applyAlignment="1">
      <alignment horizontal="center" vertical="center" wrapText="1"/>
    </xf>
    <xf numFmtId="4" fontId="5" fillId="14" borderId="11" xfId="21" applyNumberFormat="1" applyFont="1" applyFill="1" applyBorder="1" applyAlignment="1">
      <alignment vertical="center" wrapText="1"/>
    </xf>
    <xf numFmtId="0" fontId="5" fillId="14" borderId="11" xfId="21" applyFont="1" applyFill="1" applyBorder="1" applyAlignment="1">
      <alignment horizontal="left" vertical="center" wrapText="1"/>
    </xf>
    <xf numFmtId="166" fontId="5" fillId="14" borderId="11" xfId="27" applyNumberFormat="1" applyFont="1" applyFill="1" applyBorder="1" applyAlignment="1">
      <alignment horizontal="right" vertical="center" wrapText="1"/>
    </xf>
    <xf numFmtId="166" fontId="5" fillId="14" borderId="11" xfId="21" applyNumberFormat="1" applyFont="1" applyFill="1" applyBorder="1" applyAlignment="1">
      <alignment horizontal="right" vertical="center" wrapText="1"/>
    </xf>
    <xf numFmtId="49" fontId="5" fillId="14" borderId="11" xfId="38" applyNumberFormat="1" applyFont="1" applyFill="1" applyBorder="1" applyAlignment="1">
      <alignment vertical="center" wrapText="1"/>
    </xf>
    <xf numFmtId="166" fontId="5" fillId="14" borderId="11" xfId="21" applyNumberFormat="1" applyFont="1" applyFill="1" applyBorder="1" applyAlignment="1">
      <alignment vertical="center" wrapText="1"/>
    </xf>
    <xf numFmtId="0" fontId="23" fillId="0" borderId="14" xfId="21" applyFont="1" applyBorder="1" applyAlignment="1">
      <alignment horizontal="center" vertical="center"/>
    </xf>
    <xf numFmtId="4" fontId="5" fillId="0" borderId="11" xfId="23" applyNumberFormat="1" applyFont="1" applyBorder="1" applyAlignment="1">
      <alignment horizontal="right" vertical="center" wrapText="1"/>
    </xf>
    <xf numFmtId="0" fontId="5" fillId="0" borderId="10" xfId="0" applyFont="1" applyBorder="1" applyAlignment="1">
      <alignment vertical="center" wrapText="1"/>
    </xf>
    <xf numFmtId="0" fontId="42" fillId="0" borderId="0" xfId="0" applyFont="1" applyAlignment="1">
      <alignment wrapText="1"/>
    </xf>
    <xf numFmtId="0" fontId="5" fillId="0" borderId="17" xfId="23" applyFont="1" applyBorder="1" applyAlignment="1">
      <alignment horizontal="center" vertical="center" wrapText="1"/>
    </xf>
    <xf numFmtId="0" fontId="42" fillId="0" borderId="0" xfId="0" applyFont="1" applyAlignment="1">
      <alignment horizontal="center" wrapText="1"/>
    </xf>
    <xf numFmtId="2" fontId="5" fillId="0" borderId="10" xfId="0" applyNumberFormat="1" applyFont="1" applyBorder="1" applyAlignment="1">
      <alignment vertical="center"/>
    </xf>
    <xf numFmtId="2" fontId="42" fillId="0" borderId="0" xfId="0" applyNumberFormat="1" applyFont="1" applyAlignment="1">
      <alignment wrapText="1"/>
    </xf>
    <xf numFmtId="0" fontId="42" fillId="0" borderId="11" xfId="0" applyFont="1" applyBorder="1" applyAlignment="1">
      <alignment horizontal="center" vertical="center"/>
    </xf>
    <xf numFmtId="0" fontId="42" fillId="0" borderId="11" xfId="0" applyFont="1" applyBorder="1" applyAlignment="1">
      <alignment vertical="center"/>
    </xf>
    <xf numFmtId="0" fontId="44" fillId="0" borderId="11" xfId="14" applyFont="1" applyFill="1" applyBorder="1" applyAlignment="1">
      <alignment horizontal="center" vertical="center"/>
    </xf>
    <xf numFmtId="0" fontId="42" fillId="0" borderId="11" xfId="0" quotePrefix="1" applyFont="1" applyBorder="1" applyAlignment="1">
      <alignment horizontal="center" vertical="center" wrapText="1"/>
    </xf>
    <xf numFmtId="0" fontId="42" fillId="0" borderId="11" xfId="0" quotePrefix="1" applyFont="1" applyBorder="1" applyAlignment="1">
      <alignment horizontal="center" vertical="center"/>
    </xf>
    <xf numFmtId="0" fontId="5" fillId="0" borderId="11" xfId="23" applyFont="1" applyBorder="1" applyAlignment="1">
      <alignment horizontal="left" vertical="center" wrapText="1"/>
    </xf>
    <xf numFmtId="0" fontId="22" fillId="0" borderId="61" xfId="0" applyFont="1" applyBorder="1" applyAlignment="1">
      <alignment horizontal="center" vertical="center"/>
    </xf>
    <xf numFmtId="4" fontId="22" fillId="13" borderId="12" xfId="0" applyNumberFormat="1" applyFont="1" applyFill="1" applyBorder="1" applyAlignment="1">
      <alignment vertical="center"/>
    </xf>
    <xf numFmtId="4" fontId="22" fillId="13" borderId="12" xfId="0" applyNumberFormat="1" applyFont="1" applyFill="1" applyBorder="1" applyAlignment="1">
      <alignment horizontal="right" vertical="center"/>
    </xf>
    <xf numFmtId="4" fontId="4" fillId="0" borderId="10" xfId="0" applyNumberFormat="1" applyFont="1" applyBorder="1"/>
    <xf numFmtId="0" fontId="4" fillId="0" borderId="10" xfId="0" applyFont="1" applyBorder="1" applyAlignment="1">
      <alignment horizontal="right" wrapText="1"/>
    </xf>
    <xf numFmtId="0" fontId="5" fillId="0" borderId="11" xfId="0" applyFont="1" applyBorder="1" applyAlignment="1">
      <alignment wrapText="1"/>
    </xf>
    <xf numFmtId="4" fontId="5" fillId="0" borderId="11" xfId="23" applyNumberFormat="1" applyFont="1" applyBorder="1" applyAlignment="1">
      <alignment vertical="center" wrapText="1"/>
    </xf>
    <xf numFmtId="4" fontId="5" fillId="0" borderId="11" xfId="0" applyNumberFormat="1" applyFont="1" applyBorder="1"/>
    <xf numFmtId="4" fontId="23" fillId="0" borderId="18" xfId="23" applyNumberFormat="1" applyFont="1" applyBorder="1" applyAlignment="1">
      <alignment horizontal="right" vertical="center" wrapText="1"/>
    </xf>
    <xf numFmtId="4" fontId="5" fillId="0" borderId="26" xfId="23" applyNumberFormat="1" applyFont="1" applyBorder="1" applyAlignment="1">
      <alignment vertical="center" wrapText="1"/>
    </xf>
    <xf numFmtId="4" fontId="5" fillId="0" borderId="11" xfId="0" applyNumberFormat="1" applyFont="1" applyBorder="1" applyAlignment="1">
      <alignment wrapText="1"/>
    </xf>
    <xf numFmtId="0" fontId="5" fillId="0" borderId="0" xfId="23" applyFont="1" applyAlignment="1">
      <alignment horizontal="center" vertical="center" wrapText="1"/>
    </xf>
    <xf numFmtId="0" fontId="2" fillId="0" borderId="11" xfId="14" applyFill="1" applyBorder="1" applyAlignment="1">
      <alignment horizontal="center" vertical="center"/>
    </xf>
    <xf numFmtId="169" fontId="28" fillId="0" borderId="11" xfId="0" applyNumberFormat="1" applyFont="1" applyBorder="1" applyAlignment="1">
      <alignment wrapText="1"/>
    </xf>
    <xf numFmtId="0" fontId="22" fillId="0" borderId="0" xfId="0" applyFont="1" applyAlignment="1">
      <alignment horizontal="center" vertical="center"/>
    </xf>
    <xf numFmtId="0" fontId="22" fillId="13" borderId="0" xfId="0" applyFont="1" applyFill="1" applyAlignment="1">
      <alignment horizontal="center" vertical="center" wrapText="1"/>
    </xf>
    <xf numFmtId="4" fontId="22" fillId="13" borderId="0" xfId="0" applyNumberFormat="1" applyFont="1" applyFill="1" applyAlignment="1">
      <alignment horizontal="right" vertical="center"/>
    </xf>
    <xf numFmtId="4" fontId="22" fillId="13" borderId="0" xfId="0" applyNumberFormat="1" applyFont="1" applyFill="1" applyAlignment="1">
      <alignment vertical="center"/>
    </xf>
    <xf numFmtId="0" fontId="23" fillId="0" borderId="32" xfId="21" applyFont="1" applyBorder="1" applyAlignment="1">
      <alignment vertical="center" wrapText="1"/>
    </xf>
    <xf numFmtId="0" fontId="1" fillId="0" borderId="26" xfId="0" applyFont="1" applyBorder="1" applyAlignment="1">
      <alignment horizontal="center" wrapText="1"/>
    </xf>
    <xf numFmtId="0" fontId="1" fillId="0" borderId="26" xfId="0" applyFont="1" applyBorder="1" applyAlignment="1">
      <alignment wrapText="1"/>
    </xf>
    <xf numFmtId="4" fontId="1" fillId="0" borderId="17" xfId="0" applyNumberFormat="1" applyFont="1" applyBorder="1" applyAlignment="1">
      <alignment wrapText="1"/>
    </xf>
    <xf numFmtId="0" fontId="28" fillId="0" borderId="19" xfId="0" applyFont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13" xfId="0" applyFont="1" applyBorder="1" applyAlignment="1">
      <alignment wrapText="1"/>
    </xf>
    <xf numFmtId="0" fontId="1" fillId="0" borderId="13" xfId="0" applyFont="1" applyBorder="1" applyAlignment="1">
      <alignment horizontal="center" vertical="center" wrapText="1"/>
    </xf>
    <xf numFmtId="4" fontId="1" fillId="0" borderId="13" xfId="0" applyNumberFormat="1" applyFont="1" applyBorder="1" applyAlignment="1">
      <alignment vertical="center" wrapText="1"/>
    </xf>
    <xf numFmtId="4" fontId="27" fillId="0" borderId="10" xfId="0" applyNumberFormat="1" applyFont="1" applyBorder="1" applyAlignment="1">
      <alignment vertical="center" wrapText="1"/>
    </xf>
    <xf numFmtId="0" fontId="1" fillId="0" borderId="64" xfId="23" applyBorder="1" applyAlignment="1">
      <alignment vertical="center" wrapText="1"/>
    </xf>
    <xf numFmtId="0" fontId="1" fillId="0" borderId="10" xfId="23" applyBorder="1" applyAlignment="1">
      <alignment vertical="center" wrapText="1"/>
    </xf>
    <xf numFmtId="4" fontId="22" fillId="0" borderId="16" xfId="0" applyNumberFormat="1" applyFont="1" applyBorder="1" applyAlignment="1">
      <alignment horizontal="right" vertical="center"/>
    </xf>
    <xf numFmtId="167" fontId="23" fillId="0" borderId="11" xfId="23" applyNumberFormat="1" applyFont="1" applyBorder="1" applyAlignment="1">
      <alignment horizontal="right" vertical="center" wrapText="1"/>
    </xf>
    <xf numFmtId="4" fontId="23" fillId="14" borderId="11" xfId="0" applyNumberFormat="1" applyFont="1" applyFill="1" applyBorder="1" applyAlignment="1">
      <alignment vertical="center"/>
    </xf>
    <xf numFmtId="4" fontId="23" fillId="14" borderId="11" xfId="0" applyNumberFormat="1" applyFont="1" applyFill="1" applyBorder="1" applyAlignment="1">
      <alignment horizontal="right" vertical="center"/>
    </xf>
    <xf numFmtId="0" fontId="23" fillId="14" borderId="11" xfId="0" applyFont="1" applyFill="1" applyBorder="1" applyAlignment="1">
      <alignment vertical="center"/>
    </xf>
    <xf numFmtId="4" fontId="23" fillId="14" borderId="11" xfId="23" applyNumberFormat="1" applyFont="1" applyFill="1" applyBorder="1" applyAlignment="1">
      <alignment horizontal="right" vertical="center" wrapText="1"/>
    </xf>
    <xf numFmtId="4" fontId="23" fillId="14" borderId="17" xfId="23" applyNumberFormat="1" applyFont="1" applyFill="1" applyBorder="1" applyAlignment="1">
      <alignment horizontal="right" vertical="center" wrapText="1"/>
    </xf>
    <xf numFmtId="4" fontId="23" fillId="14" borderId="12" xfId="23" applyNumberFormat="1" applyFont="1" applyFill="1" applyBorder="1" applyAlignment="1">
      <alignment horizontal="right" vertical="center" wrapText="1"/>
    </xf>
    <xf numFmtId="4" fontId="23" fillId="14" borderId="14" xfId="23" applyNumberFormat="1" applyFont="1" applyFill="1" applyBorder="1" applyAlignment="1">
      <alignment horizontal="right" vertical="center" wrapText="1"/>
    </xf>
    <xf numFmtId="4" fontId="22" fillId="14" borderId="14" xfId="0" applyNumberFormat="1" applyFont="1" applyFill="1" applyBorder="1" applyAlignment="1">
      <alignment horizontal="right" vertical="center"/>
    </xf>
    <xf numFmtId="4" fontId="23" fillId="14" borderId="14" xfId="0" applyNumberFormat="1" applyFont="1" applyFill="1" applyBorder="1" applyAlignment="1">
      <alignment vertical="center"/>
    </xf>
    <xf numFmtId="4" fontId="23" fillId="14" borderId="13" xfId="21" applyNumberFormat="1" applyFont="1" applyFill="1" applyBorder="1" applyAlignment="1">
      <alignment vertical="center"/>
    </xf>
    <xf numFmtId="0" fontId="23" fillId="14" borderId="14" xfId="0" applyFont="1" applyFill="1" applyBorder="1" applyAlignment="1">
      <alignment vertical="center"/>
    </xf>
    <xf numFmtId="4" fontId="27" fillId="16" borderId="11" xfId="0" applyNumberFormat="1" applyFont="1" applyFill="1" applyBorder="1"/>
    <xf numFmtId="4" fontId="30" fillId="16" borderId="11" xfId="0" applyNumberFormat="1" applyFont="1" applyFill="1" applyBorder="1" applyAlignment="1">
      <alignment wrapText="1"/>
    </xf>
    <xf numFmtId="165" fontId="27" fillId="14" borderId="0" xfId="0" applyNumberFormat="1" applyFont="1" applyFill="1" applyAlignment="1">
      <alignment vertical="center" wrapText="1"/>
    </xf>
    <xf numFmtId="4" fontId="27" fillId="16" borderId="49" xfId="0" applyNumberFormat="1" applyFont="1" applyFill="1" applyBorder="1" applyAlignment="1">
      <alignment vertical="center" wrapText="1"/>
    </xf>
    <xf numFmtId="165" fontId="27" fillId="14" borderId="0" xfId="0" applyNumberFormat="1" applyFont="1" applyFill="1" applyAlignment="1">
      <alignment wrapText="1"/>
    </xf>
    <xf numFmtId="4" fontId="27" fillId="14" borderId="49" xfId="0" applyNumberFormat="1" applyFont="1" applyFill="1" applyBorder="1" applyAlignment="1">
      <alignment vertical="center"/>
    </xf>
    <xf numFmtId="165" fontId="27" fillId="14" borderId="10" xfId="0" applyNumberFormat="1" applyFont="1" applyFill="1" applyBorder="1" applyAlignment="1">
      <alignment vertical="center"/>
    </xf>
    <xf numFmtId="165" fontId="27" fillId="14" borderId="0" xfId="0" applyNumberFormat="1" applyFont="1" applyFill="1" applyAlignment="1">
      <alignment vertical="center"/>
    </xf>
    <xf numFmtId="4" fontId="27" fillId="14" borderId="0" xfId="0" applyNumberFormat="1" applyFont="1" applyFill="1" applyAlignment="1">
      <alignment vertical="center"/>
    </xf>
    <xf numFmtId="0" fontId="28" fillId="14" borderId="0" xfId="0" applyFont="1" applyFill="1"/>
    <xf numFmtId="0" fontId="28" fillId="14" borderId="0" xfId="0" applyFont="1" applyFill="1" applyAlignment="1">
      <alignment vertical="center"/>
    </xf>
    <xf numFmtId="44" fontId="27" fillId="16" borderId="11" xfId="34" applyFont="1" applyFill="1" applyBorder="1" applyAlignment="1">
      <alignment horizontal="right" vertical="center"/>
    </xf>
    <xf numFmtId="44" fontId="27" fillId="16" borderId="14" xfId="34" applyFont="1" applyFill="1" applyBorder="1" applyAlignment="1">
      <alignment horizontal="right" vertical="center"/>
    </xf>
    <xf numFmtId="0" fontId="25" fillId="14" borderId="11" xfId="0" applyFont="1" applyFill="1" applyBorder="1"/>
    <xf numFmtId="165" fontId="25" fillId="14" borderId="11" xfId="0" applyNumberFormat="1" applyFont="1" applyFill="1" applyBorder="1"/>
    <xf numFmtId="14" fontId="25" fillId="14" borderId="11" xfId="0" applyNumberFormat="1" applyFont="1" applyFill="1" applyBorder="1"/>
    <xf numFmtId="0" fontId="0" fillId="14" borderId="0" xfId="0" applyFill="1"/>
    <xf numFmtId="0" fontId="48" fillId="0" borderId="10" xfId="0" applyFont="1" applyBorder="1" applyAlignment="1">
      <alignment wrapText="1"/>
    </xf>
    <xf numFmtId="4" fontId="23" fillId="0" borderId="11" xfId="0" quotePrefix="1" applyNumberFormat="1" applyFont="1" applyBorder="1" applyAlignment="1">
      <alignment horizontal="center" vertical="center" wrapText="1"/>
    </xf>
    <xf numFmtId="4" fontId="23" fillId="0" borderId="13" xfId="21" applyNumberFormat="1" applyFont="1" applyBorder="1" applyAlignment="1">
      <alignment vertical="center"/>
    </xf>
    <xf numFmtId="4" fontId="23" fillId="0" borderId="14" xfId="21" applyNumberFormat="1" applyFont="1" applyBorder="1" applyAlignment="1">
      <alignment horizontal="center" vertical="center" wrapText="1"/>
    </xf>
    <xf numFmtId="0" fontId="48" fillId="0" borderId="10" xfId="0" applyFont="1" applyBorder="1" applyAlignment="1" applyProtection="1">
      <alignment wrapText="1"/>
      <protection locked="0"/>
    </xf>
    <xf numFmtId="44" fontId="49" fillId="0" borderId="10" xfId="0" applyNumberFormat="1" applyFont="1" applyBorder="1" applyAlignment="1" applyProtection="1">
      <alignment horizontal="right" vertical="center"/>
      <protection locked="0"/>
    </xf>
    <xf numFmtId="4" fontId="5" fillId="0" borderId="56" xfId="23" applyNumberFormat="1" applyFont="1" applyBorder="1" applyAlignment="1">
      <alignment horizontal="right" vertical="center" wrapText="1"/>
    </xf>
    <xf numFmtId="0" fontId="5" fillId="0" borderId="23" xfId="23" applyFont="1" applyBorder="1" applyAlignment="1">
      <alignment horizontal="center" vertical="center" wrapText="1"/>
    </xf>
    <xf numFmtId="0" fontId="5" fillId="0" borderId="15" xfId="23" applyFont="1" applyBorder="1" applyAlignment="1">
      <alignment horizontal="center" vertical="center" wrapText="1"/>
    </xf>
    <xf numFmtId="0" fontId="5" fillId="0" borderId="47" xfId="0" applyFont="1" applyBorder="1" applyAlignment="1">
      <alignment vertical="center" wrapText="1"/>
    </xf>
    <xf numFmtId="0" fontId="42" fillId="0" borderId="11" xfId="0" applyFont="1" applyBorder="1" applyAlignment="1">
      <alignment horizontal="center" wrapText="1"/>
    </xf>
    <xf numFmtId="4" fontId="5" fillId="0" borderId="21" xfId="0" applyNumberFormat="1" applyFont="1" applyBorder="1" applyAlignment="1">
      <alignment vertical="center"/>
    </xf>
    <xf numFmtId="166" fontId="5" fillId="12" borderId="11" xfId="22" applyNumberFormat="1" applyFont="1" applyFill="1" applyBorder="1" applyAlignment="1">
      <alignment horizontal="right" vertical="center" wrapText="1"/>
    </xf>
    <xf numFmtId="4" fontId="5" fillId="0" borderId="18" xfId="23" applyNumberFormat="1" applyFont="1" applyBorder="1" applyAlignment="1">
      <alignment horizontal="right" vertical="center" wrapText="1"/>
    </xf>
    <xf numFmtId="4" fontId="5" fillId="0" borderId="26" xfId="23" applyNumberFormat="1" applyFont="1" applyBorder="1" applyAlignment="1">
      <alignment horizontal="right" vertical="center" wrapText="1"/>
    </xf>
    <xf numFmtId="0" fontId="5" fillId="0" borderId="11" xfId="22" applyFont="1" applyBorder="1" applyAlignment="1">
      <alignment horizontal="center" vertical="center" wrapText="1"/>
    </xf>
    <xf numFmtId="166" fontId="5" fillId="0" borderId="11" xfId="22" applyNumberFormat="1" applyFont="1" applyBorder="1" applyAlignment="1">
      <alignment wrapText="1"/>
    </xf>
    <xf numFmtId="166" fontId="5" fillId="0" borderId="11" xfId="22" applyNumberFormat="1" applyFont="1" applyBorder="1"/>
    <xf numFmtId="0" fontId="5" fillId="0" borderId="11" xfId="22" applyFont="1" applyBorder="1" applyAlignment="1">
      <alignment horizontal="left" vertical="center" wrapText="1"/>
    </xf>
    <xf numFmtId="4" fontId="1" fillId="0" borderId="11" xfId="12" applyNumberFormat="1" applyFont="1" applyBorder="1"/>
    <xf numFmtId="0" fontId="5" fillId="0" borderId="0" xfId="23" applyFont="1" applyAlignment="1">
      <alignment horizontal="left" vertical="center" wrapText="1"/>
    </xf>
    <xf numFmtId="0" fontId="28" fillId="0" borderId="12" xfId="0" applyFont="1" applyBorder="1" applyAlignment="1">
      <alignment wrapText="1"/>
    </xf>
    <xf numFmtId="0" fontId="28" fillId="0" borderId="33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4" fontId="1" fillId="0" borderId="26" xfId="0" applyNumberFormat="1" applyFont="1" applyBorder="1" applyAlignment="1">
      <alignment wrapText="1"/>
    </xf>
    <xf numFmtId="4" fontId="5" fillId="14" borderId="11" xfId="23" applyNumberFormat="1" applyFont="1" applyFill="1" applyBorder="1" applyAlignment="1">
      <alignment wrapText="1"/>
    </xf>
    <xf numFmtId="4" fontId="5" fillId="14" borderId="11" xfId="23" applyNumberFormat="1" applyFont="1" applyFill="1" applyBorder="1" applyAlignment="1">
      <alignment vertical="center" wrapText="1"/>
    </xf>
    <xf numFmtId="0" fontId="28" fillId="0" borderId="11" xfId="0" applyFont="1" applyBorder="1" applyAlignment="1">
      <alignment horizontal="center" wrapText="1"/>
    </xf>
    <xf numFmtId="0" fontId="5" fillId="0" borderId="11" xfId="26" applyFont="1" applyBorder="1" applyAlignment="1">
      <alignment wrapText="1"/>
    </xf>
    <xf numFmtId="0" fontId="25" fillId="0" borderId="11" xfId="0" applyFont="1" applyBorder="1" applyAlignment="1">
      <alignment horizontal="center" vertical="center"/>
    </xf>
    <xf numFmtId="4" fontId="5" fillId="0" borderId="11" xfId="26" applyNumberFormat="1" applyFont="1" applyBorder="1" applyAlignment="1">
      <alignment horizontal="right"/>
    </xf>
    <xf numFmtId="4" fontId="5" fillId="14" borderId="26" xfId="23" applyNumberFormat="1" applyFont="1" applyFill="1" applyBorder="1" applyAlignment="1">
      <alignment vertical="center" wrapText="1"/>
    </xf>
    <xf numFmtId="0" fontId="2" fillId="0" borderId="11" xfId="14" applyFill="1" applyBorder="1" applyAlignment="1">
      <alignment horizontal="center" vertical="center" wrapText="1"/>
    </xf>
    <xf numFmtId="169" fontId="28" fillId="0" borderId="12" xfId="0" applyNumberFormat="1" applyFont="1" applyBorder="1" applyAlignment="1">
      <alignment wrapText="1"/>
    </xf>
    <xf numFmtId="4" fontId="5" fillId="0" borderId="11" xfId="0" applyNumberFormat="1" applyFont="1" applyBorder="1" applyAlignment="1">
      <alignment vertical="center"/>
    </xf>
    <xf numFmtId="4" fontId="5" fillId="0" borderId="17" xfId="23" applyNumberFormat="1" applyFont="1" applyBorder="1" applyAlignment="1">
      <alignment vertical="center" wrapText="1"/>
    </xf>
    <xf numFmtId="4" fontId="5" fillId="0" borderId="17" xfId="23" applyNumberFormat="1" applyFont="1" applyBorder="1" applyAlignment="1">
      <alignment horizontal="right" wrapText="1"/>
    </xf>
    <xf numFmtId="4" fontId="5" fillId="14" borderId="17" xfId="23" applyNumberFormat="1" applyFont="1" applyFill="1" applyBorder="1" applyAlignment="1">
      <alignment wrapText="1"/>
    </xf>
    <xf numFmtId="4" fontId="5" fillId="14" borderId="17" xfId="23" applyNumberFormat="1" applyFont="1" applyFill="1" applyBorder="1" applyAlignment="1">
      <alignment vertical="center" wrapText="1"/>
    </xf>
    <xf numFmtId="4" fontId="5" fillId="14" borderId="11" xfId="23" applyNumberFormat="1" applyFont="1" applyFill="1" applyBorder="1" applyAlignment="1">
      <alignment horizontal="right" wrapText="1"/>
    </xf>
    <xf numFmtId="0" fontId="5" fillId="0" borderId="11" xfId="12" applyFont="1" applyBorder="1" applyAlignment="1">
      <alignment wrapText="1"/>
    </xf>
    <xf numFmtId="4" fontId="5" fillId="0" borderId="11" xfId="12" applyNumberFormat="1" applyFont="1" applyBorder="1"/>
    <xf numFmtId="0" fontId="5" fillId="0" borderId="11" xfId="0" applyFont="1" applyBorder="1" applyAlignment="1">
      <alignment horizontal="center" wrapText="1"/>
    </xf>
    <xf numFmtId="0" fontId="5" fillId="0" borderId="11" xfId="0" applyFont="1" applyBorder="1" applyAlignment="1">
      <alignment horizontal="right" wrapText="1"/>
    </xf>
    <xf numFmtId="0" fontId="25" fillId="0" borderId="11" xfId="0" applyFont="1" applyBorder="1"/>
    <xf numFmtId="0" fontId="3" fillId="0" borderId="10" xfId="0" applyFont="1" applyBorder="1" applyAlignment="1">
      <alignment wrapText="1"/>
    </xf>
    <xf numFmtId="0" fontId="22" fillId="17" borderId="11" xfId="0" applyFont="1" applyFill="1" applyBorder="1" applyAlignment="1">
      <alignment horizontal="center" vertical="center"/>
    </xf>
    <xf numFmtId="0" fontId="22" fillId="17" borderId="11" xfId="0" applyFont="1" applyFill="1" applyBorder="1" applyAlignment="1">
      <alignment horizontal="center" vertical="center" wrapText="1"/>
    </xf>
    <xf numFmtId="0" fontId="23" fillId="17" borderId="11" xfId="0" applyFont="1" applyFill="1" applyBorder="1" applyAlignment="1">
      <alignment vertical="center" wrapText="1"/>
    </xf>
    <xf numFmtId="4" fontId="23" fillId="17" borderId="11" xfId="0" applyNumberFormat="1" applyFont="1" applyFill="1" applyBorder="1" applyAlignment="1">
      <alignment vertical="center" wrapText="1"/>
    </xf>
    <xf numFmtId="0" fontId="23" fillId="17" borderId="11" xfId="0" applyFont="1" applyFill="1" applyBorder="1" applyAlignment="1">
      <alignment horizontal="center" vertical="center"/>
    </xf>
    <xf numFmtId="4" fontId="23" fillId="17" borderId="11" xfId="0" applyNumberFormat="1" applyFont="1" applyFill="1" applyBorder="1" applyAlignment="1">
      <alignment vertical="center"/>
    </xf>
    <xf numFmtId="4" fontId="23" fillId="17" borderId="11" xfId="0" applyNumberFormat="1" applyFont="1" applyFill="1" applyBorder="1" applyAlignment="1">
      <alignment horizontal="center" vertical="center"/>
    </xf>
    <xf numFmtId="0" fontId="23" fillId="17" borderId="11" xfId="0" applyFont="1" applyFill="1" applyBorder="1" applyAlignment="1">
      <alignment vertical="center"/>
    </xf>
    <xf numFmtId="0" fontId="23" fillId="17" borderId="11" xfId="0" applyFont="1" applyFill="1" applyBorder="1" applyAlignment="1">
      <alignment horizontal="center" vertical="center" wrapText="1"/>
    </xf>
    <xf numFmtId="0" fontId="5" fillId="17" borderId="0" xfId="0" applyFont="1" applyFill="1" applyAlignment="1">
      <alignment vertical="center"/>
    </xf>
    <xf numFmtId="4" fontId="23" fillId="17" borderId="11" xfId="0" applyNumberFormat="1" applyFont="1" applyFill="1" applyBorder="1" applyAlignment="1">
      <alignment horizontal="center" vertical="center" wrapText="1"/>
    </xf>
    <xf numFmtId="1" fontId="23" fillId="17" borderId="11" xfId="0" applyNumberFormat="1" applyFont="1" applyFill="1" applyBorder="1" applyAlignment="1">
      <alignment horizontal="center" vertical="center"/>
    </xf>
    <xf numFmtId="1" fontId="27" fillId="0" borderId="11" xfId="23" applyNumberFormat="1" applyFont="1" applyBorder="1" applyAlignment="1">
      <alignment horizontal="right"/>
    </xf>
    <xf numFmtId="0" fontId="27" fillId="0" borderId="11" xfId="23" applyFont="1" applyBorder="1" applyAlignment="1">
      <alignment horizontal="right"/>
    </xf>
    <xf numFmtId="14" fontId="25" fillId="0" borderId="11" xfId="0" applyNumberFormat="1" applyFont="1" applyBorder="1"/>
    <xf numFmtId="0" fontId="27" fillId="0" borderId="12" xfId="23" applyFont="1" applyBorder="1" applyAlignment="1">
      <alignment horizontal="left" vertical="center" wrapText="1"/>
    </xf>
    <xf numFmtId="44" fontId="27" fillId="0" borderId="12" xfId="34" applyFont="1" applyFill="1" applyBorder="1" applyAlignment="1">
      <alignment horizontal="left" vertical="center" wrapText="1"/>
    </xf>
    <xf numFmtId="0" fontId="27" fillId="0" borderId="33" xfId="23" applyFont="1" applyBorder="1" applyAlignment="1">
      <alignment horizontal="left" vertical="center" wrapText="1"/>
    </xf>
    <xf numFmtId="0" fontId="28" fillId="0" borderId="12" xfId="0" applyFont="1" applyBorder="1"/>
    <xf numFmtId="0" fontId="1" fillId="0" borderId="0" xfId="23" applyAlignment="1">
      <alignment horizontal="left" vertical="center"/>
    </xf>
    <xf numFmtId="0" fontId="5" fillId="0" borderId="97" xfId="23" applyFont="1" applyBorder="1" applyAlignment="1">
      <alignment vertical="center" wrapText="1"/>
    </xf>
    <xf numFmtId="0" fontId="5" fillId="0" borderId="98" xfId="23" applyFont="1" applyBorder="1" applyAlignment="1">
      <alignment vertical="center" wrapText="1"/>
    </xf>
    <xf numFmtId="0" fontId="5" fillId="0" borderId="99" xfId="23" applyFont="1" applyBorder="1" applyAlignment="1">
      <alignment vertical="center" wrapText="1"/>
    </xf>
    <xf numFmtId="0" fontId="1" fillId="0" borderId="0" xfId="23" applyAlignment="1">
      <alignment horizontal="center" vertical="center"/>
    </xf>
    <xf numFmtId="0" fontId="18" fillId="18" borderId="12" xfId="0" applyFont="1" applyFill="1" applyBorder="1"/>
    <xf numFmtId="165" fontId="18" fillId="18" borderId="12" xfId="0" applyNumberFormat="1" applyFont="1" applyFill="1" applyBorder="1"/>
    <xf numFmtId="0" fontId="27" fillId="0" borderId="14" xfId="23" applyFont="1" applyBorder="1" applyAlignment="1">
      <alignment horizontal="center" vertical="center" wrapText="1"/>
    </xf>
    <xf numFmtId="0" fontId="27" fillId="0" borderId="12" xfId="23" applyFont="1" applyBorder="1" applyAlignment="1">
      <alignment horizontal="center" vertical="center" wrapText="1"/>
    </xf>
    <xf numFmtId="0" fontId="27" fillId="0" borderId="32" xfId="23" applyFont="1" applyBorder="1" applyAlignment="1">
      <alignment horizontal="center" vertical="center" wrapText="1"/>
    </xf>
    <xf numFmtId="0" fontId="27" fillId="0" borderId="44" xfId="23" applyFont="1" applyBorder="1" applyAlignment="1">
      <alignment horizontal="center" vertical="center" wrapText="1"/>
    </xf>
    <xf numFmtId="0" fontId="27" fillId="0" borderId="33" xfId="23" applyFont="1" applyBorder="1" applyAlignment="1">
      <alignment horizontal="center" vertical="center" wrapText="1"/>
    </xf>
    <xf numFmtId="0" fontId="27" fillId="0" borderId="65" xfId="23" applyFont="1" applyBorder="1" applyAlignment="1">
      <alignment horizontal="center" vertical="center" wrapText="1"/>
    </xf>
    <xf numFmtId="0" fontId="22" fillId="0" borderId="49" xfId="0" applyFont="1" applyBorder="1" applyAlignment="1">
      <alignment horizontal="left" vertical="center"/>
    </xf>
    <xf numFmtId="0" fontId="22" fillId="13" borderId="11" xfId="0" applyFont="1" applyFill="1" applyBorder="1" applyAlignment="1">
      <alignment horizontal="center" vertical="center" wrapText="1"/>
    </xf>
    <xf numFmtId="0" fontId="22" fillId="13" borderId="19" xfId="0" applyFont="1" applyFill="1" applyBorder="1" applyAlignment="1">
      <alignment horizontal="center" vertical="center" wrapText="1"/>
    </xf>
    <xf numFmtId="0" fontId="22" fillId="0" borderId="11" xfId="23" applyFont="1" applyBorder="1" applyAlignment="1">
      <alignment horizontal="left" vertical="center" wrapText="1"/>
    </xf>
    <xf numFmtId="0" fontId="22" fillId="0" borderId="11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4" fontId="22" fillId="13" borderId="11" xfId="0" applyNumberFormat="1" applyFont="1" applyFill="1" applyBorder="1" applyAlignment="1">
      <alignment horizontal="center" vertical="center"/>
    </xf>
    <xf numFmtId="0" fontId="23" fillId="0" borderId="11" xfId="0" applyFont="1" applyBorder="1" applyAlignment="1">
      <alignment horizontal="left" vertical="center" wrapText="1"/>
    </xf>
    <xf numFmtId="0" fontId="22" fillId="13" borderId="19" xfId="0" applyFont="1" applyFill="1" applyBorder="1" applyAlignment="1">
      <alignment horizontal="center" vertical="center"/>
    </xf>
    <xf numFmtId="0" fontId="22" fillId="13" borderId="66" xfId="0" applyFont="1" applyFill="1" applyBorder="1" applyAlignment="1">
      <alignment horizontal="center" vertical="center"/>
    </xf>
    <xf numFmtId="0" fontId="22" fillId="13" borderId="20" xfId="0" applyFont="1" applyFill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1" xfId="0" applyFont="1" applyBorder="1" applyAlignment="1">
      <alignment vertical="center" wrapText="1"/>
    </xf>
    <xf numFmtId="0" fontId="23" fillId="0" borderId="11" xfId="0" applyFont="1" applyBorder="1" applyAlignment="1">
      <alignment vertical="center"/>
    </xf>
    <xf numFmtId="4" fontId="23" fillId="0" borderId="11" xfId="0" applyNumberFormat="1" applyFont="1" applyBorder="1" applyAlignment="1">
      <alignment vertical="center" wrapText="1"/>
    </xf>
    <xf numFmtId="1" fontId="23" fillId="0" borderId="11" xfId="0" applyNumberFormat="1" applyFont="1" applyBorder="1" applyAlignment="1">
      <alignment horizontal="center" vertical="center"/>
    </xf>
    <xf numFmtId="4" fontId="23" fillId="0" borderId="11" xfId="0" applyNumberFormat="1" applyFont="1" applyBorder="1" applyAlignment="1">
      <alignment horizontal="center" vertical="center"/>
    </xf>
    <xf numFmtId="0" fontId="22" fillId="13" borderId="19" xfId="21" applyFont="1" applyFill="1" applyBorder="1" applyAlignment="1">
      <alignment horizontal="center" vertical="center" wrapText="1"/>
    </xf>
    <xf numFmtId="0" fontId="22" fillId="13" borderId="66" xfId="21" applyFont="1" applyFill="1" applyBorder="1" applyAlignment="1">
      <alignment horizontal="center" vertical="center" wrapText="1"/>
    </xf>
    <xf numFmtId="0" fontId="22" fillId="13" borderId="20" xfId="21" applyFont="1" applyFill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2" fillId="13" borderId="12" xfId="0" applyFont="1" applyFill="1" applyBorder="1" applyAlignment="1">
      <alignment horizontal="center" vertical="center" wrapText="1"/>
    </xf>
    <xf numFmtId="0" fontId="22" fillId="13" borderId="33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22" fillId="0" borderId="11" xfId="0" applyFont="1" applyBorder="1" applyAlignment="1">
      <alignment horizontal="left" vertical="center"/>
    </xf>
    <xf numFmtId="0" fontId="22" fillId="0" borderId="49" xfId="12" applyFont="1" applyBorder="1" applyAlignment="1">
      <alignment horizontal="left" vertical="center"/>
    </xf>
    <xf numFmtId="0" fontId="22" fillId="0" borderId="67" xfId="23" applyFont="1" applyBorder="1" applyAlignment="1">
      <alignment horizontal="left" vertical="center" wrapText="1"/>
    </xf>
    <xf numFmtId="0" fontId="22" fillId="0" borderId="49" xfId="23" applyFont="1" applyBorder="1" applyAlignment="1">
      <alignment horizontal="left" vertical="center" wrapText="1"/>
    </xf>
    <xf numFmtId="0" fontId="23" fillId="0" borderId="49" xfId="0" applyFont="1" applyBorder="1" applyAlignment="1">
      <alignment vertical="center"/>
    </xf>
    <xf numFmtId="0" fontId="22" fillId="0" borderId="33" xfId="23" applyFont="1" applyBorder="1" applyAlignment="1">
      <alignment horizontal="left" vertical="center" wrapText="1"/>
    </xf>
    <xf numFmtId="0" fontId="22" fillId="0" borderId="35" xfId="23" applyFont="1" applyBorder="1" applyAlignment="1">
      <alignment horizontal="left" vertical="center" wrapText="1"/>
    </xf>
    <xf numFmtId="0" fontId="27" fillId="0" borderId="11" xfId="23" applyFont="1" applyBorder="1" applyAlignment="1">
      <alignment horizontal="center" vertical="center" wrapText="1"/>
    </xf>
    <xf numFmtId="0" fontId="36" fillId="0" borderId="71" xfId="23" applyFont="1" applyBorder="1" applyAlignment="1">
      <alignment horizontal="center" vertical="center" wrapText="1"/>
    </xf>
    <xf numFmtId="0" fontId="1" fillId="0" borderId="72" xfId="0" applyFont="1" applyBorder="1" applyAlignment="1">
      <alignment wrapText="1"/>
    </xf>
    <xf numFmtId="0" fontId="1" fillId="0" borderId="73" xfId="0" applyFont="1" applyBorder="1" applyAlignment="1">
      <alignment wrapText="1"/>
    </xf>
    <xf numFmtId="0" fontId="27" fillId="0" borderId="76" xfId="23" applyFont="1" applyBorder="1" applyAlignment="1">
      <alignment horizontal="left" vertical="center" wrapText="1"/>
    </xf>
    <xf numFmtId="0" fontId="27" fillId="0" borderId="77" xfId="23" applyFont="1" applyBorder="1" applyAlignment="1">
      <alignment horizontal="left" vertical="center" wrapText="1"/>
    </xf>
    <xf numFmtId="0" fontId="27" fillId="0" borderId="78" xfId="23" applyFont="1" applyBorder="1" applyAlignment="1">
      <alignment horizontal="center" vertical="center" wrapText="1"/>
    </xf>
    <xf numFmtId="0" fontId="27" fillId="0" borderId="0" xfId="23" applyFont="1" applyAlignment="1">
      <alignment horizontal="center" vertical="center" wrapText="1"/>
    </xf>
    <xf numFmtId="0" fontId="27" fillId="0" borderId="72" xfId="23" applyFont="1" applyBorder="1" applyAlignment="1">
      <alignment horizontal="center" vertical="center" wrapText="1"/>
    </xf>
    <xf numFmtId="0" fontId="36" fillId="0" borderId="74" xfId="23" applyFont="1" applyBorder="1" applyAlignment="1">
      <alignment horizontal="center" vertical="center" wrapText="1"/>
    </xf>
    <xf numFmtId="0" fontId="36" fillId="0" borderId="66" xfId="23" applyFont="1" applyBorder="1" applyAlignment="1">
      <alignment horizontal="center" vertical="center" wrapText="1"/>
    </xf>
    <xf numFmtId="0" fontId="36" fillId="0" borderId="75" xfId="23" applyFont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6" fillId="0" borderId="82" xfId="23" applyFont="1" applyBorder="1" applyAlignment="1">
      <alignment horizontal="center" vertical="center" wrapText="1"/>
    </xf>
    <xf numFmtId="0" fontId="1" fillId="0" borderId="49" xfId="0" applyFont="1" applyBorder="1" applyAlignment="1">
      <alignment wrapText="1"/>
    </xf>
    <xf numFmtId="0" fontId="27" fillId="0" borderId="0" xfId="0" applyFont="1" applyAlignment="1">
      <alignment horizontal="center" wrapText="1"/>
    </xf>
    <xf numFmtId="0" fontId="27" fillId="0" borderId="81" xfId="0" applyFont="1" applyBorder="1" applyAlignment="1">
      <alignment horizontal="center" wrapText="1"/>
    </xf>
    <xf numFmtId="0" fontId="27" fillId="13" borderId="80" xfId="0" applyFont="1" applyFill="1" applyBorder="1" applyAlignment="1">
      <alignment horizontal="center" wrapText="1"/>
    </xf>
    <xf numFmtId="0" fontId="36" fillId="0" borderId="68" xfId="23" applyFont="1" applyBorder="1" applyAlignment="1">
      <alignment horizontal="center" vertical="center" wrapText="1"/>
    </xf>
    <xf numFmtId="0" fontId="1" fillId="0" borderId="69" xfId="0" applyFont="1" applyBorder="1" applyAlignment="1">
      <alignment horizontal="center" vertical="center" wrapText="1"/>
    </xf>
    <xf numFmtId="0" fontId="1" fillId="0" borderId="70" xfId="0" applyFont="1" applyBorder="1" applyAlignment="1">
      <alignment horizontal="center" vertical="center" wrapText="1"/>
    </xf>
    <xf numFmtId="0" fontId="27" fillId="0" borderId="49" xfId="0" applyFont="1" applyBorder="1" applyAlignment="1">
      <alignment horizontal="center" vertical="center"/>
    </xf>
    <xf numFmtId="0" fontId="27" fillId="0" borderId="0" xfId="12" applyFont="1" applyAlignment="1">
      <alignment horizontal="center"/>
    </xf>
    <xf numFmtId="0" fontId="27" fillId="0" borderId="0" xfId="0" applyFont="1" applyAlignment="1">
      <alignment horizontal="center" vertical="center"/>
    </xf>
    <xf numFmtId="0" fontId="27" fillId="0" borderId="43" xfId="23" applyFont="1" applyBorder="1" applyAlignment="1">
      <alignment horizontal="left" vertical="center" wrapText="1"/>
    </xf>
    <xf numFmtId="0" fontId="1" fillId="0" borderId="43" xfId="0" applyFont="1" applyBorder="1" applyAlignment="1">
      <alignment horizontal="left" vertical="center" wrapText="1"/>
    </xf>
    <xf numFmtId="0" fontId="27" fillId="0" borderId="35" xfId="23" applyFont="1" applyBorder="1" applyAlignment="1">
      <alignment horizontal="left" wrapText="1"/>
    </xf>
    <xf numFmtId="0" fontId="1" fillId="0" borderId="35" xfId="0" applyFont="1" applyBorder="1" applyAlignment="1">
      <alignment wrapText="1"/>
    </xf>
    <xf numFmtId="0" fontId="36" fillId="0" borderId="69" xfId="23" applyFont="1" applyBorder="1" applyAlignment="1">
      <alignment horizontal="center" vertical="center" wrapText="1"/>
    </xf>
    <xf numFmtId="0" fontId="36" fillId="0" borderId="70" xfId="23" applyFont="1" applyBorder="1" applyAlignment="1">
      <alignment horizontal="center" vertical="center" wrapText="1"/>
    </xf>
    <xf numFmtId="0" fontId="27" fillId="0" borderId="79" xfId="0" applyFont="1" applyBorder="1" applyAlignment="1">
      <alignment horizontal="center" wrapText="1"/>
    </xf>
    <xf numFmtId="0" fontId="36" fillId="0" borderId="40" xfId="23" applyFont="1" applyBorder="1" applyAlignment="1">
      <alignment horizontal="center" vertical="center" wrapText="1"/>
    </xf>
    <xf numFmtId="0" fontId="36" fillId="0" borderId="41" xfId="23" applyFont="1" applyBorder="1" applyAlignment="1">
      <alignment horizontal="center" vertical="center" wrapText="1"/>
    </xf>
    <xf numFmtId="0" fontId="36" fillId="0" borderId="42" xfId="23" applyFont="1" applyBorder="1" applyAlignment="1">
      <alignment horizontal="center" vertical="center" wrapText="1"/>
    </xf>
    <xf numFmtId="0" fontId="30" fillId="13" borderId="11" xfId="0" applyFont="1" applyFill="1" applyBorder="1" applyAlignment="1">
      <alignment horizontal="center" vertical="center"/>
    </xf>
    <xf numFmtId="0" fontId="27" fillId="0" borderId="41" xfId="23" applyFont="1" applyBorder="1" applyAlignment="1">
      <alignment horizontal="center" vertical="center" wrapText="1"/>
    </xf>
    <xf numFmtId="0" fontId="27" fillId="0" borderId="42" xfId="23" applyFont="1" applyBorder="1" applyAlignment="1">
      <alignment horizontal="center" vertical="center" wrapText="1"/>
    </xf>
    <xf numFmtId="0" fontId="27" fillId="13" borderId="32" xfId="0" applyFont="1" applyFill="1" applyBorder="1" applyAlignment="1" applyProtection="1">
      <alignment horizontal="center" wrapText="1"/>
      <protection locked="0"/>
    </xf>
    <xf numFmtId="0" fontId="27" fillId="13" borderId="83" xfId="0" applyFont="1" applyFill="1" applyBorder="1" applyAlignment="1" applyProtection="1">
      <alignment horizontal="center" wrapText="1"/>
      <protection locked="0"/>
    </xf>
    <xf numFmtId="0" fontId="27" fillId="13" borderId="44" xfId="0" applyFont="1" applyFill="1" applyBorder="1" applyAlignment="1" applyProtection="1">
      <alignment horizontal="center" wrapText="1"/>
      <protection locked="0"/>
    </xf>
    <xf numFmtId="0" fontId="27" fillId="0" borderId="94" xfId="23" applyFont="1" applyBorder="1" applyAlignment="1">
      <alignment horizontal="center" vertical="center" wrapText="1"/>
    </xf>
    <xf numFmtId="0" fontId="27" fillId="0" borderId="95" xfId="23" applyFont="1" applyBorder="1" applyAlignment="1">
      <alignment horizontal="center" vertical="center" wrapText="1"/>
    </xf>
    <xf numFmtId="0" fontId="27" fillId="0" borderId="96" xfId="23" applyFont="1" applyBorder="1" applyAlignment="1">
      <alignment horizontal="center" vertical="center" wrapText="1"/>
    </xf>
    <xf numFmtId="0" fontId="27" fillId="13" borderId="19" xfId="0" applyFont="1" applyFill="1" applyBorder="1" applyAlignment="1" applyProtection="1">
      <alignment horizontal="center" wrapText="1"/>
      <protection locked="0"/>
    </xf>
    <xf numFmtId="0" fontId="27" fillId="13" borderId="66" xfId="0" applyFont="1" applyFill="1" applyBorder="1" applyAlignment="1" applyProtection="1">
      <alignment horizontal="center" wrapText="1"/>
      <protection locked="0"/>
    </xf>
    <xf numFmtId="0" fontId="27" fillId="13" borderId="20" xfId="0" applyFont="1" applyFill="1" applyBorder="1" applyAlignment="1" applyProtection="1">
      <alignment horizontal="center" wrapText="1"/>
      <protection locked="0"/>
    </xf>
    <xf numFmtId="0" fontId="27" fillId="0" borderId="29" xfId="23" applyFont="1" applyBorder="1" applyAlignment="1">
      <alignment horizontal="left" vertical="center" wrapText="1"/>
    </xf>
    <xf numFmtId="0" fontId="27" fillId="0" borderId="11" xfId="23" applyFont="1" applyBorder="1" applyAlignment="1">
      <alignment horizontal="left" vertical="center" wrapText="1"/>
    </xf>
    <xf numFmtId="0" fontId="27" fillId="0" borderId="28" xfId="23" applyFont="1" applyBorder="1" applyAlignment="1">
      <alignment horizontal="left" vertical="center" wrapText="1"/>
    </xf>
    <xf numFmtId="0" fontId="27" fillId="0" borderId="12" xfId="23" applyFont="1" applyBorder="1" applyAlignment="1">
      <alignment horizontal="left" vertical="center" wrapText="1"/>
    </xf>
    <xf numFmtId="0" fontId="30" fillId="0" borderId="84" xfId="23" applyFont="1" applyBorder="1" applyAlignment="1">
      <alignment horizontal="center" vertical="center"/>
    </xf>
    <xf numFmtId="0" fontId="30" fillId="0" borderId="85" xfId="23" applyFont="1" applyBorder="1" applyAlignment="1">
      <alignment horizontal="center" vertical="center"/>
    </xf>
    <xf numFmtId="0" fontId="30" fillId="0" borderId="86" xfId="23" applyFont="1" applyBorder="1" applyAlignment="1">
      <alignment horizontal="center" vertical="center"/>
    </xf>
    <xf numFmtId="0" fontId="27" fillId="0" borderId="87" xfId="23" applyFont="1" applyBorder="1" applyAlignment="1">
      <alignment horizontal="center" vertical="center" wrapText="1"/>
    </xf>
    <xf numFmtId="0" fontId="27" fillId="0" borderId="87" xfId="23" applyFont="1" applyBorder="1" applyAlignment="1">
      <alignment horizontal="left" vertical="center" wrapText="1"/>
    </xf>
    <xf numFmtId="0" fontId="27" fillId="0" borderId="0" xfId="23" applyFont="1" applyAlignment="1">
      <alignment horizontal="left" vertical="center" wrapText="1"/>
    </xf>
    <xf numFmtId="0" fontId="27" fillId="0" borderId="87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27" fillId="0" borderId="0" xfId="23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7" fillId="0" borderId="11" xfId="23" applyFont="1" applyBorder="1" applyAlignment="1">
      <alignment horizontal="left"/>
    </xf>
    <xf numFmtId="0" fontId="51" fillId="0" borderId="14" xfId="0" applyFont="1" applyBorder="1" applyAlignment="1">
      <alignment horizontal="center" vertical="center" wrapText="1"/>
    </xf>
    <xf numFmtId="0" fontId="51" fillId="0" borderId="88" xfId="0" applyFont="1" applyBorder="1" applyAlignment="1">
      <alignment horizontal="center" vertical="center" wrapText="1"/>
    </xf>
    <xf numFmtId="0" fontId="51" fillId="0" borderId="12" xfId="0" applyFont="1" applyBorder="1" applyAlignment="1">
      <alignment horizontal="center" vertical="center" wrapText="1"/>
    </xf>
    <xf numFmtId="0" fontId="51" fillId="0" borderId="11" xfId="0" applyFont="1" applyBorder="1" applyAlignment="1">
      <alignment horizontal="center" vertical="center"/>
    </xf>
    <xf numFmtId="0" fontId="28" fillId="0" borderId="33" xfId="0" applyFont="1" applyBorder="1" applyAlignment="1">
      <alignment horizontal="center" vertical="center"/>
    </xf>
    <xf numFmtId="0" fontId="28" fillId="0" borderId="35" xfId="0" applyFont="1" applyBorder="1" applyAlignment="1">
      <alignment horizontal="center" vertical="center"/>
    </xf>
  </cellXfs>
  <cellStyles count="67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 xr:uid="{0DC9A0EE-8C79-483A-BCEB-5DE90FB5FB50}"/>
    <cellStyle name="Dziesiętny 2 2" xfId="10" xr:uid="{99533A07-A1E9-4CDE-9CE5-2AF881B50F61}"/>
    <cellStyle name="Dziesiętny 3" xfId="11" xr:uid="{267842EF-97C7-47E5-B172-8A44989CBD34}"/>
    <cellStyle name="Excel Built-in Normal" xfId="12" xr:uid="{4E4BC13F-B02F-4CDA-BFBB-6B8EB610E0DE}"/>
    <cellStyle name="Excel Built-in Normal 2" xfId="13" xr:uid="{B9EE030E-42BC-4ECF-816D-34E87E135E40}"/>
    <cellStyle name="Hiperłącze" xfId="14" builtinId="8"/>
    <cellStyle name="Komórka połączona" xfId="15" builtinId="24" customBuiltin="1"/>
    <cellStyle name="Komórka zaznaczona" xfId="16" builtinId="23" customBuiltin="1"/>
    <cellStyle name="Nagłówek 1" xfId="17" builtinId="16" customBuiltin="1"/>
    <cellStyle name="Nagłówek 2" xfId="18" builtinId="17" customBuiltin="1"/>
    <cellStyle name="Nagłówek 3" xfId="19" builtinId="18" customBuiltin="1"/>
    <cellStyle name="Nagłówek 4" xfId="20" builtinId="19" customBuiltin="1"/>
    <cellStyle name="Normalny" xfId="0" builtinId="0"/>
    <cellStyle name="Normalny 2" xfId="21" xr:uid="{15A31524-1DEE-403B-87B2-9D9CCE391211}"/>
    <cellStyle name="Normalny 2 2" xfId="22" xr:uid="{FE8AD63D-D95C-4298-89F1-3C4559F5468D}"/>
    <cellStyle name="Normalny 3" xfId="23" xr:uid="{DFF768C4-CD90-426B-8ACE-594E8E152A84}"/>
    <cellStyle name="Normalny 4" xfId="24" xr:uid="{AB038387-67FB-4108-A9E9-0E93C3C7BA07}"/>
    <cellStyle name="Normalny 5" xfId="25" xr:uid="{1BD070CD-7C83-417C-9B88-F820B5071E69}"/>
    <cellStyle name="Normalny 5_Kopia ankieta bojs ORG." xfId="26" xr:uid="{75DA5287-349E-4857-87FB-C16E1F12D99B}"/>
    <cellStyle name="Normalny_pozostałe dane" xfId="27" xr:uid="{AD0A2F49-741D-4332-92AA-F7CC41AA212B}"/>
    <cellStyle name="Obliczenia" xfId="28" builtinId="22" customBuiltin="1"/>
    <cellStyle name="Suma" xfId="29" builtinId="25" customBuiltin="1"/>
    <cellStyle name="Tekst objaśnienia" xfId="30" builtinId="53" customBuiltin="1"/>
    <cellStyle name="Tekst ostrzeżenia" xfId="31" builtinId="11" customBuiltin="1"/>
    <cellStyle name="Tytuł" xfId="32" builtinId="15" customBuiltin="1"/>
    <cellStyle name="Uwaga" xfId="33" builtinId="10" customBuiltin="1"/>
    <cellStyle name="Walutowy" xfId="34" builtinId="4"/>
    <cellStyle name="Walutowy 2" xfId="35" xr:uid="{63BDB358-0EE5-40E3-9B79-81542091B6F6}"/>
    <cellStyle name="Walutowy 2 2" xfId="36" xr:uid="{A66EFA0A-BE3E-4CD7-A002-DE070596BCFD}"/>
    <cellStyle name="Walutowy 2 2 2" xfId="37" xr:uid="{AF58D681-4C16-4919-8323-4DF363551D46}"/>
    <cellStyle name="Walutowy 2 2 2 2" xfId="38" xr:uid="{CED6D26A-9495-4BD3-A15C-E6D752286ED5}"/>
    <cellStyle name="Walutowy 2 2 2 3" xfId="39" xr:uid="{5337E142-9A12-4624-A898-1EFED691CADA}"/>
    <cellStyle name="Walutowy 2 2 2 4" xfId="40" xr:uid="{72CD23E8-2143-472E-82F5-D9DB82C83E6D}"/>
    <cellStyle name="Walutowy 2 2 2 5" xfId="41" xr:uid="{3942ADE9-A786-4BEF-9518-4FF2DB7EA2C0}"/>
    <cellStyle name="Walutowy 2 2 2 6" xfId="42" xr:uid="{7877E268-B809-4E16-96BB-A55EB0F5A9D3}"/>
    <cellStyle name="Walutowy 2 2 2 7" xfId="43" xr:uid="{89295F4F-A1DB-4520-92AD-C35BBBA001ED}"/>
    <cellStyle name="Walutowy 2 2 3" xfId="44" xr:uid="{4C4FFE23-7F8B-444A-AEBC-90B414CFD57F}"/>
    <cellStyle name="Walutowy 2 2 4" xfId="45" xr:uid="{BB1146F7-AEF2-4F93-9935-AD5029601421}"/>
    <cellStyle name="Walutowy 2 2 5" xfId="46" xr:uid="{429D2020-65FA-4C2B-9F1A-11D7363D5D7B}"/>
    <cellStyle name="Walutowy 2 2 6" xfId="47" xr:uid="{5141E29E-1A48-453F-B908-F5F400CB3DDD}"/>
    <cellStyle name="Walutowy 2 2 7" xfId="48" xr:uid="{9E7E36AC-88AB-4C09-9F7D-30C3FA14FAC7}"/>
    <cellStyle name="Walutowy 2 2 8" xfId="49" xr:uid="{5FA4FADA-D6F3-4006-B850-CAB12D7EE76A}"/>
    <cellStyle name="Walutowy 2 3" xfId="50" xr:uid="{EF3A5A65-A4AD-4365-B0B8-6EA06FC33323}"/>
    <cellStyle name="Walutowy 2 3 2" xfId="51" xr:uid="{AF1A189B-DA46-4A43-8B02-3D6F21768C5E}"/>
    <cellStyle name="Walutowy 2 3 3" xfId="52" xr:uid="{74B4672C-2331-4803-90B5-7C128F980C91}"/>
    <cellStyle name="Walutowy 2 3 4" xfId="53" xr:uid="{1762E697-F95A-4E67-A58F-1F102D7C6285}"/>
    <cellStyle name="Walutowy 2 3 5" xfId="54" xr:uid="{5900344D-BE0D-4FC3-8B99-D154E9F8FF8A}"/>
    <cellStyle name="Walutowy 2 3 6" xfId="55" xr:uid="{CAC74E64-ECA3-45D7-805E-B07C5B3D8D11}"/>
    <cellStyle name="Walutowy 2 3 7" xfId="56" xr:uid="{E0845C88-5F72-4F43-9B93-08DCE30696C3}"/>
    <cellStyle name="Walutowy 2 4" xfId="57" xr:uid="{E6AB03E9-4FF7-4472-A1F0-E6A440303BA6}"/>
    <cellStyle name="Walutowy 2 5" xfId="58" xr:uid="{4E56612C-9C1C-48D5-B11E-5798DB95EDE9}"/>
    <cellStyle name="Walutowy 2 6" xfId="59" xr:uid="{9DE2F57B-AFB7-4926-B2F9-467EB5E7D1E9}"/>
    <cellStyle name="Walutowy 2 7" xfId="60" xr:uid="{8F5A154D-12F6-470B-BE51-3D1727FAA9FE}"/>
    <cellStyle name="Walutowy 2 8" xfId="61" xr:uid="{D08585B1-6D68-4FE5-8B2E-8576C4CBC25C}"/>
    <cellStyle name="Walutowy 2 9" xfId="62" xr:uid="{F17BC6DC-EE0B-42F1-BFC2-DF09F8C8DEDF}"/>
    <cellStyle name="Walutowy 3" xfId="63" xr:uid="{480CEB59-2FBF-48FC-BF83-75B0F72154A3}"/>
    <cellStyle name="Walutowy 4" xfId="64" xr:uid="{D16C6856-CE8C-4B13-9E08-E669B1E1C106}"/>
    <cellStyle name="Walutowy 5" xfId="65" xr:uid="{14457AFD-B11F-46FE-912A-8F39B33D0B7F}"/>
    <cellStyle name="Walutowy 6" xfId="66" xr:uid="{111D028D-2D1E-450C-B44D-5C2A1E15B321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zlobekmiejski@nd.naszzlobek.com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mailto:sds@sdsnd.pl" TargetMode="External"/><Relationship Id="rId7" Type="http://schemas.openxmlformats.org/officeDocument/2006/relationships/hyperlink" Target="mailto:przedszkole5@nd.przedszkolna.net" TargetMode="External"/><Relationship Id="rId12" Type="http://schemas.openxmlformats.org/officeDocument/2006/relationships/hyperlink" Target="mailto:bojs@cuwnowadeba.pl" TargetMode="External"/><Relationship Id="rId2" Type="http://schemas.openxmlformats.org/officeDocument/2006/relationships/hyperlink" Target="mailto:kultura@nowadeba.pl" TargetMode="External"/><Relationship Id="rId1" Type="http://schemas.openxmlformats.org/officeDocument/2006/relationships/hyperlink" Target="mailto:mgops@nowadeba.pl" TargetMode="External"/><Relationship Id="rId6" Type="http://schemas.openxmlformats.org/officeDocument/2006/relationships/hyperlink" Target="mailto:pjedyneczka@ndp1.przedszkolna.net" TargetMode="External"/><Relationship Id="rId11" Type="http://schemas.openxmlformats.org/officeDocument/2006/relationships/hyperlink" Target="mailto:sekretariat@zponowadeba.pl" TargetMode="External"/><Relationship Id="rId5" Type="http://schemas.openxmlformats.org/officeDocument/2006/relationships/hyperlink" Target="mailto:szkola@tarnowskawola.pl" TargetMode="External"/><Relationship Id="rId10" Type="http://schemas.openxmlformats.org/officeDocument/2006/relationships/hyperlink" Target="mailto:sosir@sportnowadeba.pl" TargetMode="External"/><Relationship Id="rId4" Type="http://schemas.openxmlformats.org/officeDocument/2006/relationships/hyperlink" Target="mailto:sp2nowadeba@epoczta.pl" TargetMode="External"/><Relationship Id="rId9" Type="http://schemas.openxmlformats.org/officeDocument/2006/relationships/hyperlink" Target="mailto:szkola@spjadachy.pl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33923-F93F-4030-A157-01E1AC11424B}">
  <dimension ref="A1:L19"/>
  <sheetViews>
    <sheetView zoomScale="90" zoomScaleNormal="90" workbookViewId="0">
      <selection activeCell="G16" sqref="G16"/>
    </sheetView>
  </sheetViews>
  <sheetFormatPr defaultColWidth="8.85546875" defaultRowHeight="14.25"/>
  <cols>
    <col min="1" max="1" width="5.140625" style="73" customWidth="1"/>
    <col min="2" max="2" width="51" style="62" customWidth="1"/>
    <col min="3" max="3" width="49.42578125" style="62" customWidth="1"/>
    <col min="4" max="4" width="65.28515625" style="62" hidden="1" customWidth="1"/>
    <col min="5" max="5" width="13" style="62" customWidth="1"/>
    <col min="6" max="6" width="17" style="62" customWidth="1"/>
    <col min="7" max="7" width="17.140625" style="62" customWidth="1"/>
    <col min="8" max="8" width="35" style="62" customWidth="1"/>
    <col min="9" max="9" width="25.42578125" style="62" customWidth="1"/>
    <col min="10" max="10" width="14" style="62" customWidth="1"/>
    <col min="11" max="11" width="20" style="62" customWidth="1"/>
    <col min="12" max="12" width="20.85546875" style="62" customWidth="1"/>
    <col min="13" max="16384" width="8.85546875" style="62"/>
  </cols>
  <sheetData>
    <row r="1" spans="1:12">
      <c r="A1" s="197" t="s">
        <v>924</v>
      </c>
    </row>
    <row r="2" spans="1:12">
      <c r="A2" s="63"/>
      <c r="B2" s="64" t="s">
        <v>360</v>
      </c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1:12" ht="89.25" customHeight="1">
      <c r="A3" s="619" t="s">
        <v>361</v>
      </c>
      <c r="B3" s="619" t="s">
        <v>362</v>
      </c>
      <c r="C3" s="619" t="s">
        <v>369</v>
      </c>
      <c r="D3" s="619" t="s">
        <v>370</v>
      </c>
      <c r="E3" s="619" t="s">
        <v>364</v>
      </c>
      <c r="F3" s="619" t="s">
        <v>365</v>
      </c>
      <c r="G3" s="619" t="s">
        <v>366</v>
      </c>
      <c r="H3" s="619" t="s">
        <v>367</v>
      </c>
      <c r="I3" s="619" t="s">
        <v>368</v>
      </c>
      <c r="J3" s="621" t="s">
        <v>802</v>
      </c>
      <c r="K3" s="622"/>
      <c r="L3" s="619" t="s">
        <v>803</v>
      </c>
    </row>
    <row r="4" spans="1:12">
      <c r="A4" s="620"/>
      <c r="B4" s="620"/>
      <c r="C4" s="620"/>
      <c r="D4" s="620"/>
      <c r="E4" s="620"/>
      <c r="F4" s="620"/>
      <c r="G4" s="620"/>
      <c r="H4" s="620"/>
      <c r="I4" s="620"/>
      <c r="J4" s="623"/>
      <c r="K4" s="624"/>
      <c r="L4" s="620"/>
    </row>
    <row r="5" spans="1:12" s="73" customFormat="1" ht="50.1" customHeight="1">
      <c r="A5" s="66">
        <v>1</v>
      </c>
      <c r="B5" s="67" t="s">
        <v>379</v>
      </c>
      <c r="C5" s="66" t="s">
        <v>560</v>
      </c>
      <c r="D5" s="68" t="s">
        <v>566</v>
      </c>
      <c r="E5" s="69" t="s">
        <v>381</v>
      </c>
      <c r="F5" s="70" t="s">
        <v>382</v>
      </c>
      <c r="G5" s="71">
        <v>8671866535</v>
      </c>
      <c r="H5" s="72" t="s">
        <v>383</v>
      </c>
      <c r="I5" s="66" t="s">
        <v>681</v>
      </c>
      <c r="J5" s="69" t="s">
        <v>1158</v>
      </c>
      <c r="K5" s="69" t="s">
        <v>384</v>
      </c>
      <c r="L5" s="66" t="s">
        <v>384</v>
      </c>
    </row>
    <row r="6" spans="1:12" s="78" customFormat="1" ht="50.1" customHeight="1">
      <c r="A6" s="66">
        <v>2</v>
      </c>
      <c r="B6" s="52" t="s">
        <v>568</v>
      </c>
      <c r="C6" s="74" t="s">
        <v>406</v>
      </c>
      <c r="D6" s="75" t="s">
        <v>450</v>
      </c>
      <c r="E6" s="76" t="s">
        <v>407</v>
      </c>
      <c r="F6" s="76">
        <v>830442110</v>
      </c>
      <c r="G6" s="77">
        <v>8671914689</v>
      </c>
      <c r="H6" s="499" t="s">
        <v>1141</v>
      </c>
      <c r="I6" s="431" t="s">
        <v>1012</v>
      </c>
      <c r="J6" s="431">
        <v>0</v>
      </c>
      <c r="K6" s="481">
        <v>9</v>
      </c>
      <c r="L6" s="481">
        <v>0</v>
      </c>
    </row>
    <row r="7" spans="1:12" s="78" customFormat="1" ht="50.1" customHeight="1">
      <c r="A7" s="66">
        <v>3</v>
      </c>
      <c r="B7" s="52" t="s">
        <v>411</v>
      </c>
      <c r="C7" s="74" t="s">
        <v>564</v>
      </c>
      <c r="D7" s="75" t="s">
        <v>30</v>
      </c>
      <c r="E7" s="76" t="s">
        <v>456</v>
      </c>
      <c r="F7" s="76">
        <v>905830</v>
      </c>
      <c r="G7" s="77">
        <v>8671868706</v>
      </c>
      <c r="H7" s="79" t="s">
        <v>31</v>
      </c>
      <c r="I7" s="52" t="s">
        <v>680</v>
      </c>
      <c r="J7" s="74" t="s">
        <v>502</v>
      </c>
      <c r="K7" s="76" t="s">
        <v>384</v>
      </c>
      <c r="L7" s="76" t="s">
        <v>384</v>
      </c>
    </row>
    <row r="8" spans="1:12" s="78" customFormat="1" ht="50.1" customHeight="1">
      <c r="A8" s="66">
        <v>4</v>
      </c>
      <c r="B8" s="52" t="s">
        <v>412</v>
      </c>
      <c r="C8" s="74" t="s">
        <v>569</v>
      </c>
      <c r="D8" s="68" t="s">
        <v>567</v>
      </c>
      <c r="E8" s="76" t="s">
        <v>413</v>
      </c>
      <c r="F8" s="76">
        <v>830257618</v>
      </c>
      <c r="G8" s="77">
        <v>8671868103</v>
      </c>
      <c r="H8" s="499" t="s">
        <v>1122</v>
      </c>
      <c r="I8" s="52" t="s">
        <v>469</v>
      </c>
      <c r="J8" s="431" t="s">
        <v>1123</v>
      </c>
      <c r="K8" s="76" t="s">
        <v>384</v>
      </c>
      <c r="L8" s="76" t="s">
        <v>384</v>
      </c>
    </row>
    <row r="9" spans="1:12" s="73" customFormat="1" ht="50.1" customHeight="1">
      <c r="A9" s="66">
        <v>5</v>
      </c>
      <c r="B9" s="67" t="s">
        <v>371</v>
      </c>
      <c r="C9" s="66" t="s">
        <v>372</v>
      </c>
      <c r="D9" s="68" t="s">
        <v>373</v>
      </c>
      <c r="E9" s="69" t="s">
        <v>374</v>
      </c>
      <c r="F9" s="69">
        <v>5660280</v>
      </c>
      <c r="G9" s="71">
        <v>8671822555</v>
      </c>
      <c r="H9" s="72" t="s">
        <v>451</v>
      </c>
      <c r="I9" s="66" t="s">
        <v>375</v>
      </c>
      <c r="J9" s="69" t="s">
        <v>1116</v>
      </c>
      <c r="K9" s="69" t="s">
        <v>384</v>
      </c>
      <c r="L9" s="66" t="s">
        <v>384</v>
      </c>
    </row>
    <row r="10" spans="1:12" s="73" customFormat="1" ht="50.1" customHeight="1">
      <c r="A10" s="66">
        <v>6</v>
      </c>
      <c r="B10" s="67" t="s">
        <v>376</v>
      </c>
      <c r="C10" s="66" t="s">
        <v>559</v>
      </c>
      <c r="D10" s="68" t="s">
        <v>157</v>
      </c>
      <c r="E10" s="69" t="s">
        <v>374</v>
      </c>
      <c r="F10" s="69">
        <v>180830466</v>
      </c>
      <c r="G10" s="71">
        <v>8672237043</v>
      </c>
      <c r="H10" s="72" t="s">
        <v>963</v>
      </c>
      <c r="I10" s="411" t="s">
        <v>962</v>
      </c>
      <c r="J10" s="69" t="s">
        <v>378</v>
      </c>
      <c r="K10" s="69" t="s">
        <v>384</v>
      </c>
      <c r="L10" s="66" t="s">
        <v>158</v>
      </c>
    </row>
    <row r="11" spans="1:12" s="78" customFormat="1" ht="50.1" customHeight="1">
      <c r="A11" s="66">
        <v>7</v>
      </c>
      <c r="B11" s="52" t="s">
        <v>389</v>
      </c>
      <c r="C11" s="74" t="s">
        <v>390</v>
      </c>
      <c r="D11" s="75" t="s">
        <v>391</v>
      </c>
      <c r="E11" s="76" t="s">
        <v>387</v>
      </c>
      <c r="F11" s="76">
        <v>180055984</v>
      </c>
      <c r="G11" s="77">
        <v>8672099428</v>
      </c>
      <c r="H11" s="579" t="s">
        <v>1132</v>
      </c>
      <c r="I11" s="431" t="s">
        <v>999</v>
      </c>
      <c r="J11" s="484">
        <v>47</v>
      </c>
      <c r="K11" s="485">
        <v>16</v>
      </c>
      <c r="L11" s="485">
        <v>391</v>
      </c>
    </row>
    <row r="12" spans="1:12" s="78" customFormat="1" ht="50.1" customHeight="1">
      <c r="A12" s="66">
        <v>8</v>
      </c>
      <c r="B12" s="52" t="s">
        <v>565</v>
      </c>
      <c r="C12" s="74" t="s">
        <v>392</v>
      </c>
      <c r="D12" s="75" t="s">
        <v>393</v>
      </c>
      <c r="E12" s="76" t="s">
        <v>394</v>
      </c>
      <c r="F12" s="80" t="s">
        <v>395</v>
      </c>
      <c r="G12" s="77">
        <v>8671871335</v>
      </c>
      <c r="H12" s="499" t="s">
        <v>1021</v>
      </c>
      <c r="I12" s="431" t="s">
        <v>1012</v>
      </c>
      <c r="J12" s="484">
        <v>60</v>
      </c>
      <c r="K12" s="481">
        <v>14</v>
      </c>
      <c r="L12" s="485">
        <v>399</v>
      </c>
    </row>
    <row r="13" spans="1:12" s="78" customFormat="1" ht="50.1" customHeight="1">
      <c r="A13" s="66">
        <v>9</v>
      </c>
      <c r="B13" s="52" t="s">
        <v>549</v>
      </c>
      <c r="C13" s="74" t="s">
        <v>701</v>
      </c>
      <c r="D13" s="75" t="s">
        <v>386</v>
      </c>
      <c r="E13" s="481" t="s">
        <v>387</v>
      </c>
      <c r="F13" s="481">
        <v>1178119</v>
      </c>
      <c r="G13" s="482">
        <v>8672099434</v>
      </c>
      <c r="H13" s="483" t="s">
        <v>388</v>
      </c>
      <c r="I13" s="431" t="s">
        <v>999</v>
      </c>
      <c r="J13" s="484">
        <v>27</v>
      </c>
      <c r="K13" s="485">
        <v>7</v>
      </c>
      <c r="L13" s="485">
        <v>131</v>
      </c>
    </row>
    <row r="14" spans="1:12" s="78" customFormat="1" ht="50.1" customHeight="1">
      <c r="A14" s="66">
        <v>10</v>
      </c>
      <c r="B14" s="52" t="s">
        <v>396</v>
      </c>
      <c r="C14" s="74" t="s">
        <v>561</v>
      </c>
      <c r="D14" s="75" t="s">
        <v>398</v>
      </c>
      <c r="E14" s="76" t="s">
        <v>394</v>
      </c>
      <c r="F14" s="80" t="s">
        <v>399</v>
      </c>
      <c r="G14" s="77">
        <v>8671618814</v>
      </c>
      <c r="H14" s="499" t="s">
        <v>1038</v>
      </c>
      <c r="I14" s="431" t="s">
        <v>999</v>
      </c>
      <c r="J14" s="484">
        <v>20</v>
      </c>
      <c r="K14" s="481">
        <v>4</v>
      </c>
      <c r="L14" s="485">
        <v>47</v>
      </c>
    </row>
    <row r="15" spans="1:12" s="78" customFormat="1" ht="50.1" customHeight="1">
      <c r="A15" s="66">
        <v>13</v>
      </c>
      <c r="B15" s="52" t="s">
        <v>556</v>
      </c>
      <c r="C15" s="74" t="s">
        <v>562</v>
      </c>
      <c r="D15" s="75" t="s">
        <v>409</v>
      </c>
      <c r="E15" s="76" t="s">
        <v>387</v>
      </c>
      <c r="F15" s="76">
        <v>831354708</v>
      </c>
      <c r="G15" s="77">
        <v>8672035983</v>
      </c>
      <c r="H15" s="499" t="s">
        <v>1069</v>
      </c>
      <c r="I15" s="431" t="s">
        <v>1012</v>
      </c>
      <c r="J15" s="431">
        <v>22</v>
      </c>
      <c r="K15" s="431">
        <v>5</v>
      </c>
      <c r="L15" s="481">
        <v>118</v>
      </c>
    </row>
    <row r="16" spans="1:12" s="78" customFormat="1" ht="50.1" customHeight="1">
      <c r="A16" s="66">
        <v>14</v>
      </c>
      <c r="B16" s="52" t="s">
        <v>1011</v>
      </c>
      <c r="C16" s="74" t="s">
        <v>563</v>
      </c>
      <c r="D16" s="75" t="s">
        <v>474</v>
      </c>
      <c r="E16" s="481" t="s">
        <v>387</v>
      </c>
      <c r="F16" s="481">
        <v>1178119</v>
      </c>
      <c r="G16" s="482">
        <v>8672099434</v>
      </c>
      <c r="H16" s="483" t="s">
        <v>388</v>
      </c>
      <c r="I16" s="431" t="s">
        <v>1012</v>
      </c>
      <c r="J16" s="74"/>
      <c r="K16" s="76"/>
      <c r="L16" s="74"/>
    </row>
    <row r="17" spans="1:12" s="78" customFormat="1" ht="50.1" customHeight="1">
      <c r="A17" s="66">
        <v>15</v>
      </c>
      <c r="B17" s="52" t="s">
        <v>401</v>
      </c>
      <c r="C17" s="74" t="s">
        <v>402</v>
      </c>
      <c r="D17" s="75" t="s">
        <v>454</v>
      </c>
      <c r="E17" s="76" t="s">
        <v>403</v>
      </c>
      <c r="F17" s="76">
        <v>830193806</v>
      </c>
      <c r="G17" s="77">
        <v>8671755273</v>
      </c>
      <c r="H17" s="499" t="s">
        <v>1049</v>
      </c>
      <c r="I17" s="431" t="s">
        <v>1050</v>
      </c>
      <c r="J17" s="431">
        <v>14</v>
      </c>
      <c r="K17" s="481">
        <v>11</v>
      </c>
      <c r="L17" s="485">
        <v>88</v>
      </c>
    </row>
    <row r="18" spans="1:12" s="78" customFormat="1" ht="50.1" customHeight="1">
      <c r="A18" s="66">
        <v>16</v>
      </c>
      <c r="B18" s="52" t="s">
        <v>404</v>
      </c>
      <c r="C18" s="74" t="s">
        <v>482</v>
      </c>
      <c r="D18" s="75" t="s">
        <v>458</v>
      </c>
      <c r="E18" s="76" t="s">
        <v>403</v>
      </c>
      <c r="F18" s="76">
        <v>830193781</v>
      </c>
      <c r="G18" s="77">
        <v>8671707073</v>
      </c>
      <c r="H18" s="499" t="s">
        <v>1056</v>
      </c>
      <c r="I18" s="431" t="s">
        <v>1012</v>
      </c>
      <c r="J18" s="484">
        <v>13</v>
      </c>
      <c r="K18" s="485">
        <v>11</v>
      </c>
      <c r="L18" s="485">
        <v>84</v>
      </c>
    </row>
    <row r="19" spans="1:12" s="78" customFormat="1" ht="50.1" customHeight="1">
      <c r="A19" s="66">
        <v>17</v>
      </c>
      <c r="B19" s="52" t="s">
        <v>459</v>
      </c>
      <c r="C19" s="74" t="s">
        <v>482</v>
      </c>
      <c r="D19" s="75" t="s">
        <v>458</v>
      </c>
      <c r="E19" s="76" t="s">
        <v>460</v>
      </c>
      <c r="F19" s="76">
        <v>181136673</v>
      </c>
      <c r="G19" s="77">
        <v>8672239243</v>
      </c>
      <c r="H19" s="499" t="s">
        <v>1060</v>
      </c>
      <c r="I19" s="431" t="s">
        <v>1012</v>
      </c>
      <c r="J19" s="431">
        <v>0</v>
      </c>
      <c r="K19" s="485">
        <v>11</v>
      </c>
      <c r="L19" s="481">
        <v>36</v>
      </c>
    </row>
  </sheetData>
  <mergeCells count="11">
    <mergeCell ref="A3:A4"/>
    <mergeCell ref="B3:B4"/>
    <mergeCell ref="C3:C4"/>
    <mergeCell ref="E3:E4"/>
    <mergeCell ref="F3:F4"/>
    <mergeCell ref="D3:D4"/>
    <mergeCell ref="G3:G4"/>
    <mergeCell ref="H3:H4"/>
    <mergeCell ref="I3:I4"/>
    <mergeCell ref="J3:K4"/>
    <mergeCell ref="L3:L4"/>
  </mergeCells>
  <phoneticPr fontId="0" type="noConversion"/>
  <hyperlinks>
    <hyperlink ref="H9" r:id="rId1" xr:uid="{BC2F4F68-3EDE-4FAC-B705-A8BC6C2EAD90}"/>
    <hyperlink ref="H7" r:id="rId2" display="mailto:kultura@nowadeba.pl" xr:uid="{E53D14E9-143A-4122-93E1-FDB0D5188A3F}"/>
    <hyperlink ref="H10" r:id="rId3" xr:uid="{F827BCDB-2403-48C3-8852-0E6CBE8416A0}"/>
    <hyperlink ref="H12" r:id="rId4" xr:uid="{E96CE2D4-5CB4-4DDB-BDB9-BF4EC4E292A5}"/>
    <hyperlink ref="H14" r:id="rId5" xr:uid="{6A9B9852-A948-4FA2-A3A4-0BAD93F12BF7}"/>
    <hyperlink ref="H17" r:id="rId6" xr:uid="{2221520B-1D57-4518-8690-5967F6FDFCB9}"/>
    <hyperlink ref="H18" r:id="rId7" xr:uid="{93D84FE9-45ED-404A-8AD4-AE03F0055D09}"/>
    <hyperlink ref="H19" r:id="rId8" xr:uid="{8C713C19-FC2E-4977-B327-3361C5AAF94B}"/>
    <hyperlink ref="H15" r:id="rId9" xr:uid="{93CB6E4B-D711-470F-AE3B-A1044A72329B}"/>
    <hyperlink ref="H8" r:id="rId10" xr:uid="{AE300E18-2528-4A71-8AAF-71F137E866DA}"/>
    <hyperlink ref="H11" r:id="rId11" xr:uid="{DD9E9296-7620-483F-8B6F-853886AD9BF3}"/>
    <hyperlink ref="H6" r:id="rId12" xr:uid="{01C5127C-6226-4EA2-96CA-CE65D1CB642F}"/>
  </hyperlinks>
  <pageMargins left="0.23622047244094491" right="0.23622047244094491" top="0.74803149606299213" bottom="0.74803149606299213" header="0.31496062992125984" footer="0.31496062992125984"/>
  <pageSetup paperSize="9" scale="45" orientation="landscape" r:id="rId1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7E7B4-7A53-4F12-8324-AF64710E7D62}">
  <dimension ref="A1:AA42"/>
  <sheetViews>
    <sheetView topLeftCell="P31" workbookViewId="0">
      <selection activeCell="AA25" sqref="AA25"/>
    </sheetView>
  </sheetViews>
  <sheetFormatPr defaultRowHeight="15"/>
  <cols>
    <col min="1" max="1" width="46.28515625" bestFit="1" customWidth="1"/>
    <col min="2" max="2" width="39.7109375" bestFit="1" customWidth="1"/>
    <col min="3" max="3" width="11" bestFit="1" customWidth="1"/>
    <col min="4" max="4" width="10" bestFit="1" customWidth="1"/>
    <col min="5" max="5" width="16.7109375" bestFit="1" customWidth="1"/>
    <col min="6" max="6" width="29.140625" bestFit="1" customWidth="1"/>
    <col min="7" max="7" width="11" bestFit="1" customWidth="1"/>
    <col min="8" max="8" width="10" bestFit="1" customWidth="1"/>
    <col min="9" max="9" width="14.85546875" customWidth="1"/>
    <col min="10" max="11" width="20" customWidth="1"/>
    <col min="12" max="12" width="29.28515625" customWidth="1"/>
    <col min="13" max="13" width="13.7109375" customWidth="1"/>
    <col min="14" max="14" width="8.85546875" customWidth="1"/>
    <col min="15" max="15" width="11.140625" customWidth="1"/>
    <col min="16" max="16" width="10.42578125" customWidth="1"/>
    <col min="17" max="18" width="8.85546875" customWidth="1"/>
    <col min="19" max="19" width="13.42578125" bestFit="1" customWidth="1"/>
    <col min="20" max="27" width="10.28515625" bestFit="1" customWidth="1"/>
  </cols>
  <sheetData>
    <row r="1" spans="1:27">
      <c r="A1" s="197" t="s">
        <v>924</v>
      </c>
      <c r="B1" s="62"/>
      <c r="C1" s="197"/>
    </row>
    <row r="2" spans="1:27">
      <c r="A2" s="397" t="s">
        <v>923</v>
      </c>
    </row>
    <row r="3" spans="1:27" s="395" customFormat="1">
      <c r="A3" s="719" t="s">
        <v>824</v>
      </c>
      <c r="B3" s="719" t="s">
        <v>363</v>
      </c>
      <c r="C3" s="719" t="s">
        <v>366</v>
      </c>
      <c r="D3" s="719" t="s">
        <v>365</v>
      </c>
      <c r="E3" s="719" t="s">
        <v>825</v>
      </c>
      <c r="F3" s="719" t="s">
        <v>363</v>
      </c>
      <c r="G3" s="719" t="s">
        <v>366</v>
      </c>
      <c r="H3" s="719" t="s">
        <v>365</v>
      </c>
      <c r="I3" s="719" t="s">
        <v>826</v>
      </c>
      <c r="J3" s="719" t="s">
        <v>827</v>
      </c>
      <c r="K3" s="719" t="s">
        <v>828</v>
      </c>
      <c r="L3" s="719" t="s">
        <v>829</v>
      </c>
      <c r="M3" s="719" t="s">
        <v>830</v>
      </c>
      <c r="N3" s="719" t="s">
        <v>831</v>
      </c>
      <c r="O3" s="719" t="s">
        <v>832</v>
      </c>
      <c r="P3" s="719" t="s">
        <v>833</v>
      </c>
      <c r="Q3" s="719" t="s">
        <v>834</v>
      </c>
      <c r="R3" s="719" t="s">
        <v>327</v>
      </c>
      <c r="S3" s="719" t="s">
        <v>835</v>
      </c>
      <c r="T3" s="722" t="s">
        <v>836</v>
      </c>
      <c r="U3" s="722"/>
      <c r="V3" s="722"/>
      <c r="W3" s="722"/>
      <c r="X3" s="722"/>
      <c r="Y3" s="722"/>
      <c r="Z3" s="722"/>
      <c r="AA3" s="722"/>
    </row>
    <row r="4" spans="1:27" s="395" customFormat="1">
      <c r="A4" s="720"/>
      <c r="B4" s="720"/>
      <c r="C4" s="720"/>
      <c r="D4" s="720"/>
      <c r="E4" s="720"/>
      <c r="F4" s="720"/>
      <c r="G4" s="720"/>
      <c r="H4" s="720"/>
      <c r="I4" s="720"/>
      <c r="J4" s="720"/>
      <c r="K4" s="720"/>
      <c r="L4" s="720"/>
      <c r="M4" s="720"/>
      <c r="N4" s="720"/>
      <c r="O4" s="720"/>
      <c r="P4" s="720"/>
      <c r="Q4" s="720"/>
      <c r="R4" s="720"/>
      <c r="S4" s="720"/>
      <c r="T4" s="722" t="s">
        <v>837</v>
      </c>
      <c r="U4" s="722"/>
      <c r="V4" s="722" t="s">
        <v>838</v>
      </c>
      <c r="W4" s="722"/>
      <c r="X4" s="722" t="s">
        <v>839</v>
      </c>
      <c r="Y4" s="722"/>
      <c r="Z4" s="722" t="s">
        <v>840</v>
      </c>
      <c r="AA4" s="722"/>
    </row>
    <row r="5" spans="1:27" s="395" customFormat="1">
      <c r="A5" s="721"/>
      <c r="B5" s="721"/>
      <c r="C5" s="721"/>
      <c r="D5" s="721"/>
      <c r="E5" s="721"/>
      <c r="F5" s="721"/>
      <c r="G5" s="721"/>
      <c r="H5" s="721"/>
      <c r="I5" s="721"/>
      <c r="J5" s="721"/>
      <c r="K5" s="721"/>
      <c r="L5" s="721"/>
      <c r="M5" s="721"/>
      <c r="N5" s="721"/>
      <c r="O5" s="721"/>
      <c r="P5" s="721"/>
      <c r="Q5" s="721"/>
      <c r="R5" s="721"/>
      <c r="S5" s="721"/>
      <c r="T5" s="396" t="s">
        <v>841</v>
      </c>
      <c r="U5" s="396" t="s">
        <v>842</v>
      </c>
      <c r="V5" s="396" t="s">
        <v>841</v>
      </c>
      <c r="W5" s="396" t="s">
        <v>842</v>
      </c>
      <c r="X5" s="396" t="s">
        <v>841</v>
      </c>
      <c r="Y5" s="396" t="s">
        <v>842</v>
      </c>
      <c r="Z5" s="396" t="s">
        <v>841</v>
      </c>
      <c r="AA5" s="396" t="s">
        <v>842</v>
      </c>
    </row>
    <row r="6" spans="1:27">
      <c r="A6" s="392" t="s">
        <v>843</v>
      </c>
      <c r="B6" s="392" t="s">
        <v>844</v>
      </c>
      <c r="C6" s="392" t="str">
        <f t="shared" ref="C6:C21" si="0">"8672078107"</f>
        <v>8672078107</v>
      </c>
      <c r="D6" s="392" t="str">
        <f t="shared" ref="D6:D21" si="1">"830409548"</f>
        <v>830409548</v>
      </c>
      <c r="E6" s="392" t="s">
        <v>843</v>
      </c>
      <c r="F6" s="392" t="s">
        <v>844</v>
      </c>
      <c r="G6" s="392" t="str">
        <f t="shared" ref="G6:G41" si="2">"8672078107"</f>
        <v>8672078107</v>
      </c>
      <c r="H6" s="392" t="str">
        <f t="shared" ref="H6:H41" si="3">"830409548"</f>
        <v>830409548</v>
      </c>
      <c r="I6" s="392" t="s">
        <v>845</v>
      </c>
      <c r="J6" s="392" t="str">
        <f>"VF3GJ9HXC95255286"</f>
        <v>VF3GJ9HXC95255286</v>
      </c>
      <c r="K6" s="392" t="s">
        <v>846</v>
      </c>
      <c r="L6" s="392" t="s">
        <v>847</v>
      </c>
      <c r="M6" s="392" t="s">
        <v>848</v>
      </c>
      <c r="N6" s="392">
        <v>5</v>
      </c>
      <c r="O6" s="392">
        <v>1560</v>
      </c>
      <c r="P6" s="392">
        <v>400</v>
      </c>
      <c r="Q6" s="392">
        <v>1746</v>
      </c>
      <c r="R6" s="392">
        <v>2007</v>
      </c>
      <c r="S6" s="393">
        <v>10500</v>
      </c>
      <c r="T6" s="394">
        <v>46023</v>
      </c>
      <c r="U6" s="394">
        <f t="shared" ref="U6:U32" si="4">+T6+364</f>
        <v>46387</v>
      </c>
      <c r="V6" s="394">
        <v>46023</v>
      </c>
      <c r="W6" s="394">
        <f>+V6+364</f>
        <v>46387</v>
      </c>
      <c r="X6" s="394">
        <v>46023</v>
      </c>
      <c r="Y6" s="394">
        <f>+X6+364</f>
        <v>46387</v>
      </c>
      <c r="Z6" s="394">
        <v>45658</v>
      </c>
      <c r="AA6" s="394">
        <f>+Z6+364</f>
        <v>46022</v>
      </c>
    </row>
    <row r="7" spans="1:27">
      <c r="A7" s="392" t="s">
        <v>843</v>
      </c>
      <c r="B7" s="392" t="s">
        <v>844</v>
      </c>
      <c r="C7" s="392" t="str">
        <f t="shared" si="0"/>
        <v>8672078107</v>
      </c>
      <c r="D7" s="392" t="str">
        <f t="shared" si="1"/>
        <v>830409548</v>
      </c>
      <c r="E7" s="392" t="s">
        <v>843</v>
      </c>
      <c r="F7" s="392" t="s">
        <v>844</v>
      </c>
      <c r="G7" s="392" t="str">
        <f t="shared" si="2"/>
        <v>8672078107</v>
      </c>
      <c r="H7" s="392" t="str">
        <f t="shared" si="3"/>
        <v>830409548</v>
      </c>
      <c r="I7" s="392" t="s">
        <v>849</v>
      </c>
      <c r="J7" s="392" t="str">
        <f>"SWNB750007F027780"</f>
        <v>SWNB750007F027780</v>
      </c>
      <c r="K7" s="392" t="s">
        <v>850</v>
      </c>
      <c r="L7" s="392" t="s">
        <v>851</v>
      </c>
      <c r="M7" s="392" t="s">
        <v>852</v>
      </c>
      <c r="N7" s="392">
        <v>0</v>
      </c>
      <c r="O7" s="392"/>
      <c r="P7" s="392">
        <v>400</v>
      </c>
      <c r="Q7" s="392">
        <v>750</v>
      </c>
      <c r="R7" s="392">
        <v>2007</v>
      </c>
      <c r="S7" s="393"/>
      <c r="T7" s="394">
        <v>46023</v>
      </c>
      <c r="U7" s="394">
        <f t="shared" si="4"/>
        <v>46387</v>
      </c>
      <c r="V7" s="394"/>
      <c r="W7" s="394"/>
      <c r="X7" s="394"/>
      <c r="Y7" s="394"/>
      <c r="Z7" s="394"/>
      <c r="AA7" s="394"/>
    </row>
    <row r="8" spans="1:27">
      <c r="A8" s="392" t="s">
        <v>843</v>
      </c>
      <c r="B8" s="392" t="s">
        <v>844</v>
      </c>
      <c r="C8" s="392" t="str">
        <f t="shared" si="0"/>
        <v>8672078107</v>
      </c>
      <c r="D8" s="392" t="str">
        <f t="shared" si="1"/>
        <v>830409548</v>
      </c>
      <c r="E8" s="392" t="s">
        <v>843</v>
      </c>
      <c r="F8" s="392" t="s">
        <v>844</v>
      </c>
      <c r="G8" s="392" t="str">
        <f t="shared" si="2"/>
        <v>8672078107</v>
      </c>
      <c r="H8" s="392" t="str">
        <f t="shared" si="3"/>
        <v>830409548</v>
      </c>
      <c r="I8" s="392" t="s">
        <v>853</v>
      </c>
      <c r="J8" s="392" t="str">
        <f>"XXXXXXXXXXXX12326"</f>
        <v>XXXXXXXXXXXX12326</v>
      </c>
      <c r="K8" s="392" t="s">
        <v>854</v>
      </c>
      <c r="L8" s="392" t="s">
        <v>855</v>
      </c>
      <c r="M8" s="392" t="s">
        <v>856</v>
      </c>
      <c r="N8" s="392">
        <v>6</v>
      </c>
      <c r="O8" s="392">
        <v>6842</v>
      </c>
      <c r="P8" s="392">
        <v>3000</v>
      </c>
      <c r="Q8" s="392">
        <v>10700</v>
      </c>
      <c r="R8" s="392">
        <v>1992</v>
      </c>
      <c r="S8" s="393">
        <v>9500</v>
      </c>
      <c r="T8" s="394">
        <v>46023</v>
      </c>
      <c r="U8" s="394">
        <f t="shared" si="4"/>
        <v>46387</v>
      </c>
      <c r="V8" s="394">
        <v>46023</v>
      </c>
      <c r="W8" s="394">
        <f t="shared" ref="W8:W31" si="5">+V8+364</f>
        <v>46387</v>
      </c>
      <c r="X8" s="394">
        <v>46023</v>
      </c>
      <c r="Y8" s="394">
        <f t="shared" ref="Y8:Y20" si="6">+X8+364</f>
        <v>46387</v>
      </c>
      <c r="Z8" s="394"/>
      <c r="AA8" s="394"/>
    </row>
    <row r="9" spans="1:27">
      <c r="A9" s="392" t="s">
        <v>843</v>
      </c>
      <c r="B9" s="392" t="s">
        <v>844</v>
      </c>
      <c r="C9" s="392" t="str">
        <f t="shared" si="0"/>
        <v>8672078107</v>
      </c>
      <c r="D9" s="392" t="str">
        <f t="shared" si="1"/>
        <v>830409548</v>
      </c>
      <c r="E9" s="392" t="s">
        <v>843</v>
      </c>
      <c r="F9" s="392" t="s">
        <v>844</v>
      </c>
      <c r="G9" s="392" t="str">
        <f t="shared" si="2"/>
        <v>8672078107</v>
      </c>
      <c r="H9" s="392" t="str">
        <f t="shared" si="3"/>
        <v>830409548</v>
      </c>
      <c r="I9" s="392" t="s">
        <v>857</v>
      </c>
      <c r="J9" s="392" t="str">
        <f>"VF1VB6J347602727"</f>
        <v>VF1VB6J347602727</v>
      </c>
      <c r="K9" s="392" t="s">
        <v>858</v>
      </c>
      <c r="L9" s="392" t="s">
        <v>859</v>
      </c>
      <c r="M9" s="392" t="s">
        <v>856</v>
      </c>
      <c r="N9" s="392">
        <v>6</v>
      </c>
      <c r="O9" s="392">
        <v>2299</v>
      </c>
      <c r="P9" s="392">
        <v>1500</v>
      </c>
      <c r="Q9" s="392">
        <v>3500</v>
      </c>
      <c r="R9" s="392">
        <v>2012</v>
      </c>
      <c r="S9" s="393">
        <v>90000</v>
      </c>
      <c r="T9" s="394">
        <v>46023</v>
      </c>
      <c r="U9" s="394">
        <f t="shared" si="4"/>
        <v>46387</v>
      </c>
      <c r="V9" s="394">
        <v>46023</v>
      </c>
      <c r="W9" s="394">
        <f t="shared" si="5"/>
        <v>46387</v>
      </c>
      <c r="X9" s="394">
        <v>46023</v>
      </c>
      <c r="Y9" s="394">
        <f t="shared" si="6"/>
        <v>46387</v>
      </c>
      <c r="Z9" s="394"/>
      <c r="AA9" s="394"/>
    </row>
    <row r="10" spans="1:27">
      <c r="A10" s="392" t="s">
        <v>843</v>
      </c>
      <c r="B10" s="392" t="s">
        <v>844</v>
      </c>
      <c r="C10" s="392" t="str">
        <f t="shared" si="0"/>
        <v>8672078107</v>
      </c>
      <c r="D10" s="392" t="str">
        <f t="shared" si="1"/>
        <v>830409548</v>
      </c>
      <c r="E10" s="392" t="s">
        <v>843</v>
      </c>
      <c r="F10" s="392" t="s">
        <v>844</v>
      </c>
      <c r="G10" s="392" t="str">
        <f t="shared" si="2"/>
        <v>8672078107</v>
      </c>
      <c r="H10" s="392" t="str">
        <f t="shared" si="3"/>
        <v>830409548</v>
      </c>
      <c r="I10" s="392" t="s">
        <v>860</v>
      </c>
      <c r="J10" s="392" t="str">
        <f>"XXXXXXXXXXXX11571"</f>
        <v>XXXXXXXXXXXX11571</v>
      </c>
      <c r="K10" s="392" t="s">
        <v>861</v>
      </c>
      <c r="L10" s="392">
        <v>5</v>
      </c>
      <c r="M10" s="392" t="s">
        <v>856</v>
      </c>
      <c r="N10" s="392">
        <v>6</v>
      </c>
      <c r="O10" s="392">
        <v>6842</v>
      </c>
      <c r="P10" s="392">
        <v>3000</v>
      </c>
      <c r="Q10" s="392">
        <v>10700</v>
      </c>
      <c r="R10" s="392">
        <v>1989</v>
      </c>
      <c r="S10" s="393">
        <v>26000</v>
      </c>
      <c r="T10" s="394">
        <v>46023</v>
      </c>
      <c r="U10" s="394">
        <f t="shared" si="4"/>
        <v>46387</v>
      </c>
      <c r="V10" s="394">
        <v>46023</v>
      </c>
      <c r="W10" s="394">
        <f t="shared" si="5"/>
        <v>46387</v>
      </c>
      <c r="X10" s="394">
        <v>46023</v>
      </c>
      <c r="Y10" s="394">
        <f t="shared" si="6"/>
        <v>46387</v>
      </c>
      <c r="Z10" s="394"/>
      <c r="AA10" s="394"/>
    </row>
    <row r="11" spans="1:27">
      <c r="A11" s="392" t="s">
        <v>843</v>
      </c>
      <c r="B11" s="392" t="s">
        <v>844</v>
      </c>
      <c r="C11" s="392" t="str">
        <f t="shared" si="0"/>
        <v>8672078107</v>
      </c>
      <c r="D11" s="392" t="str">
        <f t="shared" si="1"/>
        <v>830409548</v>
      </c>
      <c r="E11" s="392" t="s">
        <v>843</v>
      </c>
      <c r="F11" s="392" t="s">
        <v>844</v>
      </c>
      <c r="G11" s="392" t="str">
        <f t="shared" si="2"/>
        <v>8672078107</v>
      </c>
      <c r="H11" s="392" t="str">
        <f t="shared" si="3"/>
        <v>830409548</v>
      </c>
      <c r="I11" s="392" t="s">
        <v>862</v>
      </c>
      <c r="J11" s="392" t="str">
        <f>"XXXXXXXXXXXX87035"</f>
        <v>XXXXXXXXXXXX87035</v>
      </c>
      <c r="K11" s="392" t="s">
        <v>863</v>
      </c>
      <c r="L11" s="392">
        <v>815</v>
      </c>
      <c r="M11" s="392" t="s">
        <v>856</v>
      </c>
      <c r="N11" s="392">
        <v>3</v>
      </c>
      <c r="O11" s="392">
        <v>11762</v>
      </c>
      <c r="P11" s="392">
        <v>9600</v>
      </c>
      <c r="Q11" s="392">
        <v>24000</v>
      </c>
      <c r="R11" s="392">
        <v>1990</v>
      </c>
      <c r="S11" s="393">
        <v>30600</v>
      </c>
      <c r="T11" s="394">
        <v>46023</v>
      </c>
      <c r="U11" s="394">
        <f t="shared" si="4"/>
        <v>46387</v>
      </c>
      <c r="V11" s="394">
        <v>46023</v>
      </c>
      <c r="W11" s="394">
        <f t="shared" si="5"/>
        <v>46387</v>
      </c>
      <c r="X11" s="394">
        <v>46023</v>
      </c>
      <c r="Y11" s="394">
        <f t="shared" si="6"/>
        <v>46387</v>
      </c>
      <c r="Z11" s="394"/>
      <c r="AA11" s="394"/>
    </row>
    <row r="12" spans="1:27">
      <c r="A12" s="392" t="s">
        <v>843</v>
      </c>
      <c r="B12" s="392" t="s">
        <v>844</v>
      </c>
      <c r="C12" s="392" t="str">
        <f t="shared" si="0"/>
        <v>8672078107</v>
      </c>
      <c r="D12" s="392" t="str">
        <f t="shared" si="1"/>
        <v>830409548</v>
      </c>
      <c r="E12" s="392" t="s">
        <v>843</v>
      </c>
      <c r="F12" s="392" t="s">
        <v>844</v>
      </c>
      <c r="G12" s="392" t="str">
        <f t="shared" si="2"/>
        <v>8672078107</v>
      </c>
      <c r="H12" s="392" t="str">
        <f t="shared" si="3"/>
        <v>830409548</v>
      </c>
      <c r="I12" s="392" t="s">
        <v>864</v>
      </c>
      <c r="J12" s="392" t="str">
        <f>"XXXXXXXX490012131"</f>
        <v>XXXXXXXX490012131</v>
      </c>
      <c r="K12" s="392" t="s">
        <v>865</v>
      </c>
      <c r="L12" s="392" t="s">
        <v>866</v>
      </c>
      <c r="M12" s="392" t="s">
        <v>856</v>
      </c>
      <c r="N12" s="392">
        <v>4</v>
      </c>
      <c r="O12" s="392">
        <v>11310</v>
      </c>
      <c r="P12" s="392">
        <v>7700</v>
      </c>
      <c r="Q12" s="392">
        <v>17800</v>
      </c>
      <c r="R12" s="392">
        <v>1983</v>
      </c>
      <c r="S12" s="393">
        <v>13500</v>
      </c>
      <c r="T12" s="394">
        <v>46023</v>
      </c>
      <c r="U12" s="394">
        <f t="shared" si="4"/>
        <v>46387</v>
      </c>
      <c r="V12" s="394">
        <v>46023</v>
      </c>
      <c r="W12" s="394">
        <f t="shared" si="5"/>
        <v>46387</v>
      </c>
      <c r="X12" s="394">
        <v>46023</v>
      </c>
      <c r="Y12" s="394">
        <f t="shared" si="6"/>
        <v>46387</v>
      </c>
      <c r="Z12" s="394"/>
      <c r="AA12" s="394"/>
    </row>
    <row r="13" spans="1:27">
      <c r="A13" s="392" t="s">
        <v>843</v>
      </c>
      <c r="B13" s="392" t="s">
        <v>844</v>
      </c>
      <c r="C13" s="392" t="str">
        <f t="shared" si="0"/>
        <v>8672078107</v>
      </c>
      <c r="D13" s="392" t="str">
        <f t="shared" si="1"/>
        <v>830409548</v>
      </c>
      <c r="E13" s="392" t="s">
        <v>843</v>
      </c>
      <c r="F13" s="392" t="s">
        <v>844</v>
      </c>
      <c r="G13" s="392" t="str">
        <f t="shared" si="2"/>
        <v>8672078107</v>
      </c>
      <c r="H13" s="392" t="str">
        <f t="shared" si="3"/>
        <v>830409548</v>
      </c>
      <c r="I13" s="392" t="s">
        <v>867</v>
      </c>
      <c r="J13" s="392" t="str">
        <f>"XXXXXXXXXXX00886"</f>
        <v>XXXXXXXXXXX00886</v>
      </c>
      <c r="K13" s="392" t="s">
        <v>861</v>
      </c>
      <c r="L13" s="392">
        <v>315</v>
      </c>
      <c r="M13" s="392" t="s">
        <v>856</v>
      </c>
      <c r="N13" s="392">
        <v>8</v>
      </c>
      <c r="O13" s="392">
        <v>11000</v>
      </c>
      <c r="P13" s="392">
        <v>7300</v>
      </c>
      <c r="Q13" s="392">
        <v>16000</v>
      </c>
      <c r="R13" s="392">
        <v>1981</v>
      </c>
      <c r="S13" s="393">
        <v>13500</v>
      </c>
      <c r="T13" s="394">
        <v>46023</v>
      </c>
      <c r="U13" s="394">
        <f t="shared" si="4"/>
        <v>46387</v>
      </c>
      <c r="V13" s="394">
        <v>46023</v>
      </c>
      <c r="W13" s="394">
        <f t="shared" si="5"/>
        <v>46387</v>
      </c>
      <c r="X13" s="394">
        <v>46023</v>
      </c>
      <c r="Y13" s="394">
        <f t="shared" si="6"/>
        <v>46387</v>
      </c>
      <c r="Z13" s="394"/>
      <c r="AA13" s="394"/>
    </row>
    <row r="14" spans="1:27">
      <c r="A14" s="392" t="s">
        <v>843</v>
      </c>
      <c r="B14" s="392" t="s">
        <v>844</v>
      </c>
      <c r="C14" s="392" t="str">
        <f t="shared" si="0"/>
        <v>8672078107</v>
      </c>
      <c r="D14" s="392" t="str">
        <f t="shared" si="1"/>
        <v>830409548</v>
      </c>
      <c r="E14" s="392" t="s">
        <v>843</v>
      </c>
      <c r="F14" s="392" t="s">
        <v>844</v>
      </c>
      <c r="G14" s="392" t="str">
        <f t="shared" si="2"/>
        <v>8672078107</v>
      </c>
      <c r="H14" s="392" t="str">
        <f t="shared" si="3"/>
        <v>830409548</v>
      </c>
      <c r="I14" s="392" t="s">
        <v>868</v>
      </c>
      <c r="J14" s="392" t="str">
        <f>"WF0LXX6BFL2P04728"</f>
        <v>WF0LXX6BFL2P04728</v>
      </c>
      <c r="K14" s="392" t="s">
        <v>869</v>
      </c>
      <c r="L14" s="392" t="s">
        <v>870</v>
      </c>
      <c r="M14" s="392" t="s">
        <v>856</v>
      </c>
      <c r="N14" s="392">
        <v>6</v>
      </c>
      <c r="O14" s="392">
        <v>2402</v>
      </c>
      <c r="P14" s="392">
        <v>1000</v>
      </c>
      <c r="Q14" s="392">
        <v>3500</v>
      </c>
      <c r="R14" s="392">
        <v>2002</v>
      </c>
      <c r="S14" s="393">
        <v>10800</v>
      </c>
      <c r="T14" s="394">
        <v>46023</v>
      </c>
      <c r="U14" s="394">
        <f t="shared" si="4"/>
        <v>46387</v>
      </c>
      <c r="V14" s="394">
        <v>46023</v>
      </c>
      <c r="W14" s="394">
        <f t="shared" si="5"/>
        <v>46387</v>
      </c>
      <c r="X14" s="394">
        <v>46023</v>
      </c>
      <c r="Y14" s="394">
        <f t="shared" si="6"/>
        <v>46387</v>
      </c>
      <c r="Z14" s="394"/>
      <c r="AA14" s="394"/>
    </row>
    <row r="15" spans="1:27">
      <c r="A15" s="392" t="s">
        <v>843</v>
      </c>
      <c r="B15" s="392" t="s">
        <v>844</v>
      </c>
      <c r="C15" s="392" t="str">
        <f t="shared" si="0"/>
        <v>8672078107</v>
      </c>
      <c r="D15" s="392" t="str">
        <f t="shared" si="1"/>
        <v>830409548</v>
      </c>
      <c r="E15" s="392" t="s">
        <v>843</v>
      </c>
      <c r="F15" s="392" t="s">
        <v>844</v>
      </c>
      <c r="G15" s="392" t="str">
        <f t="shared" si="2"/>
        <v>8672078107</v>
      </c>
      <c r="H15" s="392" t="str">
        <f t="shared" si="3"/>
        <v>830409548</v>
      </c>
      <c r="I15" s="392" t="s">
        <v>871</v>
      </c>
      <c r="J15" s="392" t="str">
        <f>"WMAN36ZZXBY259961"</f>
        <v>WMAN36ZZXBY259961</v>
      </c>
      <c r="K15" s="392" t="s">
        <v>872</v>
      </c>
      <c r="L15" s="392" t="s">
        <v>873</v>
      </c>
      <c r="M15" s="392" t="s">
        <v>856</v>
      </c>
      <c r="N15" s="392">
        <v>6</v>
      </c>
      <c r="O15" s="392">
        <v>6871</v>
      </c>
      <c r="P15" s="392">
        <v>3500</v>
      </c>
      <c r="Q15" s="392">
        <v>15000</v>
      </c>
      <c r="R15" s="392">
        <v>2011</v>
      </c>
      <c r="S15" s="393">
        <v>396000</v>
      </c>
      <c r="T15" s="394">
        <v>46023</v>
      </c>
      <c r="U15" s="394">
        <f t="shared" si="4"/>
        <v>46387</v>
      </c>
      <c r="V15" s="394">
        <v>46023</v>
      </c>
      <c r="W15" s="394">
        <f t="shared" si="5"/>
        <v>46387</v>
      </c>
      <c r="X15" s="394">
        <v>46023</v>
      </c>
      <c r="Y15" s="394">
        <f t="shared" si="6"/>
        <v>46387</v>
      </c>
      <c r="Z15" s="394"/>
      <c r="AA15" s="394"/>
    </row>
    <row r="16" spans="1:27">
      <c r="A16" s="392" t="s">
        <v>843</v>
      </c>
      <c r="B16" s="392" t="s">
        <v>844</v>
      </c>
      <c r="C16" s="392" t="str">
        <f t="shared" si="0"/>
        <v>8672078107</v>
      </c>
      <c r="D16" s="392" t="str">
        <f t="shared" si="1"/>
        <v>830409548</v>
      </c>
      <c r="E16" s="392" t="s">
        <v>843</v>
      </c>
      <c r="F16" s="392" t="s">
        <v>844</v>
      </c>
      <c r="G16" s="392" t="str">
        <f t="shared" si="2"/>
        <v>8672078107</v>
      </c>
      <c r="H16" s="392" t="str">
        <f t="shared" si="3"/>
        <v>830409548</v>
      </c>
      <c r="I16" s="392" t="s">
        <v>874</v>
      </c>
      <c r="J16" s="392" t="str">
        <f>"XXXXXXXXXXXX12384"</f>
        <v>XXXXXXXXXXXX12384</v>
      </c>
      <c r="K16" s="392" t="s">
        <v>861</v>
      </c>
      <c r="L16" s="392" t="s">
        <v>875</v>
      </c>
      <c r="M16" s="392" t="s">
        <v>856</v>
      </c>
      <c r="N16" s="392">
        <v>6</v>
      </c>
      <c r="O16" s="392">
        <v>6842</v>
      </c>
      <c r="P16" s="392">
        <v>3000</v>
      </c>
      <c r="Q16" s="392">
        <v>10700</v>
      </c>
      <c r="R16" s="392">
        <v>1993</v>
      </c>
      <c r="S16" s="393">
        <v>9000</v>
      </c>
      <c r="T16" s="394">
        <v>46023</v>
      </c>
      <c r="U16" s="394">
        <f t="shared" si="4"/>
        <v>46387</v>
      </c>
      <c r="V16" s="394">
        <v>46023</v>
      </c>
      <c r="W16" s="394">
        <f t="shared" si="5"/>
        <v>46387</v>
      </c>
      <c r="X16" s="394">
        <v>46023</v>
      </c>
      <c r="Y16" s="394">
        <f t="shared" si="6"/>
        <v>46387</v>
      </c>
      <c r="Z16" s="394"/>
      <c r="AA16" s="394"/>
    </row>
    <row r="17" spans="1:27">
      <c r="A17" s="392" t="s">
        <v>843</v>
      </c>
      <c r="B17" s="392" t="s">
        <v>844</v>
      </c>
      <c r="C17" s="392" t="str">
        <f t="shared" si="0"/>
        <v>8672078107</v>
      </c>
      <c r="D17" s="392" t="str">
        <f t="shared" si="1"/>
        <v>830409548</v>
      </c>
      <c r="E17" s="392" t="s">
        <v>843</v>
      </c>
      <c r="F17" s="392" t="s">
        <v>844</v>
      </c>
      <c r="G17" s="392" t="str">
        <f t="shared" si="2"/>
        <v>8672078107</v>
      </c>
      <c r="H17" s="392" t="str">
        <f t="shared" si="3"/>
        <v>830409548</v>
      </c>
      <c r="I17" s="392" t="s">
        <v>876</v>
      </c>
      <c r="J17" s="392" t="str">
        <f>"KNEMB754276187670"</f>
        <v>KNEMB754276187670</v>
      </c>
      <c r="K17" s="392" t="s">
        <v>877</v>
      </c>
      <c r="L17" s="392" t="s">
        <v>878</v>
      </c>
      <c r="M17" s="392" t="s">
        <v>848</v>
      </c>
      <c r="N17" s="392">
        <v>7</v>
      </c>
      <c r="O17" s="392">
        <v>2902</v>
      </c>
      <c r="P17" s="392"/>
      <c r="Q17" s="392">
        <v>2900</v>
      </c>
      <c r="R17" s="392">
        <v>2007</v>
      </c>
      <c r="S17" s="393">
        <v>7500</v>
      </c>
      <c r="T17" s="394">
        <v>46023</v>
      </c>
      <c r="U17" s="394">
        <f t="shared" si="4"/>
        <v>46387</v>
      </c>
      <c r="V17" s="394">
        <v>46023</v>
      </c>
      <c r="W17" s="394">
        <f t="shared" si="5"/>
        <v>46387</v>
      </c>
      <c r="X17" s="394">
        <v>46023</v>
      </c>
      <c r="Y17" s="394">
        <f t="shared" si="6"/>
        <v>46387</v>
      </c>
      <c r="Z17" s="394"/>
      <c r="AA17" s="394"/>
    </row>
    <row r="18" spans="1:27">
      <c r="A18" s="392" t="s">
        <v>843</v>
      </c>
      <c r="B18" s="392" t="s">
        <v>844</v>
      </c>
      <c r="C18" s="392" t="str">
        <f t="shared" si="0"/>
        <v>8672078107</v>
      </c>
      <c r="D18" s="392" t="str">
        <f t="shared" si="1"/>
        <v>830409548</v>
      </c>
      <c r="E18" s="392" t="s">
        <v>843</v>
      </c>
      <c r="F18" s="392" t="s">
        <v>844</v>
      </c>
      <c r="G18" s="392" t="str">
        <f t="shared" si="2"/>
        <v>8672078107</v>
      </c>
      <c r="H18" s="392" t="str">
        <f t="shared" si="3"/>
        <v>830409548</v>
      </c>
      <c r="I18" s="392" t="s">
        <v>879</v>
      </c>
      <c r="J18" s="392" t="str">
        <f>"WF0ZXXTTGZDG36013"</f>
        <v>WF0ZXXTTGZDG36013</v>
      </c>
      <c r="K18" s="392" t="s">
        <v>869</v>
      </c>
      <c r="L18" s="392" t="s">
        <v>880</v>
      </c>
      <c r="M18" s="392" t="s">
        <v>856</v>
      </c>
      <c r="N18" s="392">
        <v>6</v>
      </c>
      <c r="O18" s="392">
        <v>2198</v>
      </c>
      <c r="P18" s="392"/>
      <c r="Q18" s="392">
        <v>2900</v>
      </c>
      <c r="R18" s="392">
        <v>2013</v>
      </c>
      <c r="S18" s="393">
        <v>79200</v>
      </c>
      <c r="T18" s="394">
        <v>46023</v>
      </c>
      <c r="U18" s="394">
        <f t="shared" si="4"/>
        <v>46387</v>
      </c>
      <c r="V18" s="394">
        <v>46023</v>
      </c>
      <c r="W18" s="394">
        <f t="shared" si="5"/>
        <v>46387</v>
      </c>
      <c r="X18" s="394">
        <v>46023</v>
      </c>
      <c r="Y18" s="394">
        <f t="shared" si="6"/>
        <v>46387</v>
      </c>
      <c r="Z18" s="394"/>
      <c r="AA18" s="394"/>
    </row>
    <row r="19" spans="1:27">
      <c r="A19" s="392" t="s">
        <v>843</v>
      </c>
      <c r="B19" s="392" t="s">
        <v>844</v>
      </c>
      <c r="C19" s="392" t="str">
        <f t="shared" si="0"/>
        <v>8672078107</v>
      </c>
      <c r="D19" s="392" t="str">
        <f t="shared" si="1"/>
        <v>830409548</v>
      </c>
      <c r="E19" s="392" t="s">
        <v>843</v>
      </c>
      <c r="F19" s="392" t="s">
        <v>844</v>
      </c>
      <c r="G19" s="392" t="str">
        <f t="shared" si="2"/>
        <v>8672078107</v>
      </c>
      <c r="H19" s="392" t="str">
        <f t="shared" si="3"/>
        <v>830409548</v>
      </c>
      <c r="I19" s="392" t="s">
        <v>881</v>
      </c>
      <c r="J19" s="392" t="str">
        <f>"ZFA22300005626878"</f>
        <v>ZFA22300005626878</v>
      </c>
      <c r="K19" s="392" t="s">
        <v>882</v>
      </c>
      <c r="L19" s="392" t="s">
        <v>883</v>
      </c>
      <c r="M19" s="392" t="s">
        <v>848</v>
      </c>
      <c r="N19" s="392">
        <v>7</v>
      </c>
      <c r="O19" s="392">
        <v>1910</v>
      </c>
      <c r="P19" s="392"/>
      <c r="Q19" s="392">
        <v>2015</v>
      </c>
      <c r="R19" s="392">
        <v>2008</v>
      </c>
      <c r="S19" s="393">
        <v>8500</v>
      </c>
      <c r="T19" s="394">
        <v>46023</v>
      </c>
      <c r="U19" s="394">
        <f t="shared" si="4"/>
        <v>46387</v>
      </c>
      <c r="V19" s="394">
        <v>46023</v>
      </c>
      <c r="W19" s="394">
        <f t="shared" si="5"/>
        <v>46387</v>
      </c>
      <c r="X19" s="394">
        <v>46023</v>
      </c>
      <c r="Y19" s="394">
        <f t="shared" si="6"/>
        <v>46387</v>
      </c>
      <c r="Z19" s="394">
        <v>46023</v>
      </c>
      <c r="AA19" s="394">
        <f>+Z19+364</f>
        <v>46387</v>
      </c>
    </row>
    <row r="20" spans="1:27">
      <c r="A20" s="392" t="s">
        <v>843</v>
      </c>
      <c r="B20" s="392" t="s">
        <v>844</v>
      </c>
      <c r="C20" s="392" t="str">
        <f t="shared" si="0"/>
        <v>8672078107</v>
      </c>
      <c r="D20" s="392" t="str">
        <f t="shared" si="1"/>
        <v>830409548</v>
      </c>
      <c r="E20" s="392" t="s">
        <v>843</v>
      </c>
      <c r="F20" s="392" t="s">
        <v>844</v>
      </c>
      <c r="G20" s="392" t="str">
        <f t="shared" si="2"/>
        <v>8672078107</v>
      </c>
      <c r="H20" s="392" t="str">
        <f t="shared" si="3"/>
        <v>830409548</v>
      </c>
      <c r="I20" s="392" t="s">
        <v>884</v>
      </c>
      <c r="J20" s="392" t="str">
        <f>"VF1FL91B2EY765520"</f>
        <v>VF1FL91B2EY765520</v>
      </c>
      <c r="K20" s="392" t="s">
        <v>858</v>
      </c>
      <c r="L20" s="392" t="s">
        <v>885</v>
      </c>
      <c r="M20" s="392" t="s">
        <v>856</v>
      </c>
      <c r="N20" s="392">
        <v>6</v>
      </c>
      <c r="O20" s="392">
        <v>1995</v>
      </c>
      <c r="P20" s="392">
        <v>993</v>
      </c>
      <c r="Q20" s="392">
        <v>3005</v>
      </c>
      <c r="R20" s="392">
        <v>2014</v>
      </c>
      <c r="S20" s="393">
        <v>95000</v>
      </c>
      <c r="T20" s="394">
        <v>46023</v>
      </c>
      <c r="U20" s="394">
        <f t="shared" si="4"/>
        <v>46387</v>
      </c>
      <c r="V20" s="394">
        <v>46023</v>
      </c>
      <c r="W20" s="394">
        <f t="shared" si="5"/>
        <v>46387</v>
      </c>
      <c r="X20" s="394">
        <v>46023</v>
      </c>
      <c r="Y20" s="394">
        <f t="shared" si="6"/>
        <v>46387</v>
      </c>
      <c r="Z20" s="394"/>
      <c r="AA20" s="394"/>
    </row>
    <row r="21" spans="1:27">
      <c r="A21" s="392" t="s">
        <v>843</v>
      </c>
      <c r="B21" s="392" t="s">
        <v>844</v>
      </c>
      <c r="C21" s="392" t="str">
        <f t="shared" si="0"/>
        <v>8672078107</v>
      </c>
      <c r="D21" s="392" t="str">
        <f t="shared" si="1"/>
        <v>830409548</v>
      </c>
      <c r="E21" s="392" t="s">
        <v>843</v>
      </c>
      <c r="F21" s="392" t="s">
        <v>844</v>
      </c>
      <c r="G21" s="392" t="str">
        <f t="shared" si="2"/>
        <v>8672078107</v>
      </c>
      <c r="H21" s="392" t="str">
        <f t="shared" si="3"/>
        <v>830409548</v>
      </c>
      <c r="I21" s="392" t="s">
        <v>886</v>
      </c>
      <c r="J21" s="392" t="str">
        <f>"SWH2360SEB031797"</f>
        <v>SWH2360SEB031797</v>
      </c>
      <c r="K21" s="392" t="s">
        <v>887</v>
      </c>
      <c r="L21" s="392" t="s">
        <v>888</v>
      </c>
      <c r="M21" s="392" t="s">
        <v>852</v>
      </c>
      <c r="N21" s="392">
        <v>0</v>
      </c>
      <c r="O21" s="392"/>
      <c r="P21" s="392">
        <v>620</v>
      </c>
      <c r="Q21" s="392">
        <v>750</v>
      </c>
      <c r="R21" s="392">
        <v>2014</v>
      </c>
      <c r="S21" s="393"/>
      <c r="T21" s="394">
        <v>46023</v>
      </c>
      <c r="U21" s="394">
        <f t="shared" si="4"/>
        <v>46387</v>
      </c>
      <c r="V21" s="394"/>
      <c r="W21" s="394"/>
      <c r="X21" s="394"/>
      <c r="Y21" s="394"/>
      <c r="Z21" s="394"/>
      <c r="AA21" s="394"/>
    </row>
    <row r="22" spans="1:27">
      <c r="A22" s="392" t="s">
        <v>889</v>
      </c>
      <c r="B22" s="392" t="s">
        <v>890</v>
      </c>
      <c r="C22" s="392" t="str">
        <f>"8672188333"</f>
        <v>8672188333</v>
      </c>
      <c r="D22" s="392" t="str">
        <f>"180182174"</f>
        <v>180182174</v>
      </c>
      <c r="E22" s="392" t="s">
        <v>843</v>
      </c>
      <c r="F22" s="392" t="s">
        <v>844</v>
      </c>
      <c r="G22" s="392" t="str">
        <f t="shared" si="2"/>
        <v>8672078107</v>
      </c>
      <c r="H22" s="392" t="str">
        <f t="shared" si="3"/>
        <v>830409548</v>
      </c>
      <c r="I22" s="392" t="s">
        <v>891</v>
      </c>
      <c r="J22" s="392" t="str">
        <f>"VF13FL018533477229"</f>
        <v>VF13FL018533477229</v>
      </c>
      <c r="K22" s="392" t="s">
        <v>858</v>
      </c>
      <c r="L22" s="392" t="s">
        <v>885</v>
      </c>
      <c r="M22" s="392" t="s">
        <v>856</v>
      </c>
      <c r="N22" s="392">
        <v>6</v>
      </c>
      <c r="O22" s="392">
        <v>1598</v>
      </c>
      <c r="P22" s="392"/>
      <c r="Q22" s="392">
        <v>2990</v>
      </c>
      <c r="R22" s="392">
        <v>2015</v>
      </c>
      <c r="S22" s="393">
        <v>93000</v>
      </c>
      <c r="T22" s="394">
        <v>46023</v>
      </c>
      <c r="U22" s="394">
        <f t="shared" si="4"/>
        <v>46387</v>
      </c>
      <c r="V22" s="394">
        <v>46023</v>
      </c>
      <c r="W22" s="394">
        <f t="shared" si="5"/>
        <v>46387</v>
      </c>
      <c r="X22" s="394">
        <v>46023</v>
      </c>
      <c r="Y22" s="394">
        <f>+X22+364</f>
        <v>46387</v>
      </c>
      <c r="Z22" s="394"/>
      <c r="AA22" s="394"/>
    </row>
    <row r="23" spans="1:27">
      <c r="A23" s="392" t="s">
        <v>843</v>
      </c>
      <c r="B23" s="392" t="s">
        <v>844</v>
      </c>
      <c r="C23" s="392" t="str">
        <f>"8672078107"</f>
        <v>8672078107</v>
      </c>
      <c r="D23" s="392" t="str">
        <f>"830409548"</f>
        <v>830409548</v>
      </c>
      <c r="E23" s="392" t="s">
        <v>843</v>
      </c>
      <c r="F23" s="392" t="s">
        <v>844</v>
      </c>
      <c r="G23" s="392" t="str">
        <f t="shared" si="2"/>
        <v>8672078107</v>
      </c>
      <c r="H23" s="392" t="str">
        <f t="shared" si="3"/>
        <v>830409548</v>
      </c>
      <c r="I23" s="392" t="s">
        <v>892</v>
      </c>
      <c r="J23" s="392" t="str">
        <f>"SWH2360S0FB047153"</f>
        <v>SWH2360S0FB047153</v>
      </c>
      <c r="K23" s="392" t="s">
        <v>888</v>
      </c>
      <c r="L23" s="392" t="s">
        <v>893</v>
      </c>
      <c r="M23" s="392" t="s">
        <v>852</v>
      </c>
      <c r="N23" s="392">
        <v>0</v>
      </c>
      <c r="O23" s="392"/>
      <c r="P23" s="392">
        <v>595</v>
      </c>
      <c r="Q23" s="392">
        <v>750</v>
      </c>
      <c r="R23" s="392">
        <v>2015</v>
      </c>
      <c r="S23" s="393"/>
      <c r="T23" s="394">
        <v>46023</v>
      </c>
      <c r="U23" s="394">
        <f t="shared" si="4"/>
        <v>46387</v>
      </c>
      <c r="V23" s="394"/>
      <c r="W23" s="394"/>
      <c r="X23" s="394"/>
      <c r="Y23" s="394"/>
      <c r="Z23" s="394"/>
      <c r="AA23" s="394"/>
    </row>
    <row r="24" spans="1:27">
      <c r="A24" s="392" t="s">
        <v>843</v>
      </c>
      <c r="B24" s="392" t="s">
        <v>844</v>
      </c>
      <c r="C24" s="392" t="str">
        <f>"8672078107"</f>
        <v>8672078107</v>
      </c>
      <c r="D24" s="392" t="str">
        <f>"830409548"</f>
        <v>830409548</v>
      </c>
      <c r="E24" s="392" t="s">
        <v>843</v>
      </c>
      <c r="F24" s="392" t="s">
        <v>844</v>
      </c>
      <c r="G24" s="392" t="str">
        <f t="shared" si="2"/>
        <v>8672078107</v>
      </c>
      <c r="H24" s="392" t="str">
        <f t="shared" si="3"/>
        <v>830409548</v>
      </c>
      <c r="I24" s="392" t="s">
        <v>894</v>
      </c>
      <c r="J24" s="392" t="str">
        <f>"VF1VDH8Z353213242"</f>
        <v>VF1VDH8Z353213242</v>
      </c>
      <c r="K24" s="392" t="s">
        <v>858</v>
      </c>
      <c r="L24" s="392" t="s">
        <v>895</v>
      </c>
      <c r="M24" s="392" t="s">
        <v>856</v>
      </c>
      <c r="N24" s="392">
        <v>6</v>
      </c>
      <c r="O24" s="392">
        <v>2299</v>
      </c>
      <c r="P24" s="392"/>
      <c r="Q24" s="392">
        <v>4500</v>
      </c>
      <c r="R24" s="392">
        <v>2015</v>
      </c>
      <c r="S24" s="393">
        <v>198000</v>
      </c>
      <c r="T24" s="394">
        <v>46023</v>
      </c>
      <c r="U24" s="394">
        <f t="shared" si="4"/>
        <v>46387</v>
      </c>
      <c r="V24" s="394">
        <v>46023</v>
      </c>
      <c r="W24" s="394">
        <f t="shared" si="5"/>
        <v>46387</v>
      </c>
      <c r="X24" s="394">
        <v>46023</v>
      </c>
      <c r="Y24" s="394">
        <f>+X24+364</f>
        <v>46387</v>
      </c>
      <c r="Z24" s="394"/>
      <c r="AA24" s="394"/>
    </row>
    <row r="25" spans="1:27">
      <c r="A25" s="392" t="s">
        <v>843</v>
      </c>
      <c r="B25" s="392" t="s">
        <v>844</v>
      </c>
      <c r="C25" s="392" t="str">
        <f>"8672078107"</f>
        <v>8672078107</v>
      </c>
      <c r="D25" s="392" t="str">
        <f>"830409548"</f>
        <v>830409548</v>
      </c>
      <c r="E25" s="392" t="s">
        <v>843</v>
      </c>
      <c r="F25" s="392" t="s">
        <v>844</v>
      </c>
      <c r="G25" s="392" t="str">
        <f t="shared" si="2"/>
        <v>8672078107</v>
      </c>
      <c r="H25" s="392" t="str">
        <f t="shared" si="3"/>
        <v>830409548</v>
      </c>
      <c r="I25" s="392" t="s">
        <v>896</v>
      </c>
      <c r="J25" s="392" t="str">
        <f>"SWH2360S0HB92318"</f>
        <v>SWH2360S0HB92318</v>
      </c>
      <c r="K25" s="392" t="s">
        <v>888</v>
      </c>
      <c r="L25" s="392" t="s">
        <v>897</v>
      </c>
      <c r="M25" s="392" t="s">
        <v>852</v>
      </c>
      <c r="N25" s="392">
        <v>0</v>
      </c>
      <c r="O25" s="392"/>
      <c r="P25" s="392">
        <v>589</v>
      </c>
      <c r="Q25" s="392">
        <v>750</v>
      </c>
      <c r="R25" s="392">
        <v>2017</v>
      </c>
      <c r="S25" s="393"/>
      <c r="T25" s="394">
        <v>46023</v>
      </c>
      <c r="U25" s="394">
        <f t="shared" si="4"/>
        <v>46387</v>
      </c>
      <c r="V25" s="394"/>
      <c r="W25" s="394"/>
      <c r="X25" s="394"/>
      <c r="Y25" s="394"/>
      <c r="Z25" s="394"/>
      <c r="AA25" s="394"/>
    </row>
    <row r="26" spans="1:27">
      <c r="A26" s="392" t="s">
        <v>843</v>
      </c>
      <c r="B26" s="392" t="s">
        <v>844</v>
      </c>
      <c r="C26" s="392" t="str">
        <f>"8672078107"</f>
        <v>8672078107</v>
      </c>
      <c r="D26" s="392" t="str">
        <f>"830409548"</f>
        <v>830409548</v>
      </c>
      <c r="E26" s="392" t="s">
        <v>843</v>
      </c>
      <c r="F26" s="392" t="s">
        <v>844</v>
      </c>
      <c r="G26" s="392" t="str">
        <f t="shared" si="2"/>
        <v>8672078107</v>
      </c>
      <c r="H26" s="392" t="str">
        <f t="shared" si="3"/>
        <v>830409548</v>
      </c>
      <c r="I26" s="392" t="s">
        <v>898</v>
      </c>
      <c r="J26" s="392" t="str">
        <f>"SXE1P202DKS103168"</f>
        <v>SXE1P202DKS103168</v>
      </c>
      <c r="K26" s="392" t="s">
        <v>899</v>
      </c>
      <c r="L26" s="392" t="s">
        <v>900</v>
      </c>
      <c r="M26" s="392" t="s">
        <v>852</v>
      </c>
      <c r="N26" s="392">
        <v>0</v>
      </c>
      <c r="O26" s="392"/>
      <c r="P26" s="392">
        <v>640</v>
      </c>
      <c r="Q26" s="392"/>
      <c r="R26" s="392">
        <v>2019</v>
      </c>
      <c r="S26" s="393"/>
      <c r="T26" s="394">
        <v>46023</v>
      </c>
      <c r="U26" s="394">
        <f t="shared" si="4"/>
        <v>46387</v>
      </c>
      <c r="V26" s="394"/>
      <c r="W26" s="394"/>
      <c r="X26" s="394"/>
      <c r="Y26" s="394"/>
      <c r="Z26" s="394"/>
      <c r="AA26" s="394"/>
    </row>
    <row r="27" spans="1:27">
      <c r="A27" s="392" t="s">
        <v>901</v>
      </c>
      <c r="B27" s="392" t="s">
        <v>902</v>
      </c>
      <c r="C27" s="392" t="str">
        <f>"8672177855"</f>
        <v>8672177855</v>
      </c>
      <c r="D27" s="392" t="str">
        <f>"180181648"</f>
        <v>180181648</v>
      </c>
      <c r="E27" s="392" t="s">
        <v>843</v>
      </c>
      <c r="F27" s="392" t="s">
        <v>844</v>
      </c>
      <c r="G27" s="392" t="str">
        <f t="shared" si="2"/>
        <v>8672078107</v>
      </c>
      <c r="H27" s="392" t="str">
        <f t="shared" si="3"/>
        <v>830409548</v>
      </c>
      <c r="I27" s="392" t="s">
        <v>903</v>
      </c>
      <c r="J27" s="392" t="str">
        <f>"SUSL80ZZZ3F001678"</f>
        <v>SUSL80ZZZ3F001678</v>
      </c>
      <c r="K27" s="392" t="s">
        <v>904</v>
      </c>
      <c r="L27" s="392" t="s">
        <v>905</v>
      </c>
      <c r="M27" s="392" t="s">
        <v>856</v>
      </c>
      <c r="N27" s="392">
        <v>6</v>
      </c>
      <c r="O27" s="392">
        <v>6871</v>
      </c>
      <c r="P27" s="392">
        <v>0</v>
      </c>
      <c r="Q27" s="392">
        <v>14000</v>
      </c>
      <c r="R27" s="392">
        <v>2003</v>
      </c>
      <c r="S27" s="393">
        <v>117000</v>
      </c>
      <c r="T27" s="394">
        <v>46023</v>
      </c>
      <c r="U27" s="394">
        <f t="shared" si="4"/>
        <v>46387</v>
      </c>
      <c r="V27" s="394">
        <v>46023</v>
      </c>
      <c r="W27" s="394">
        <f t="shared" si="5"/>
        <v>46387</v>
      </c>
      <c r="X27" s="394">
        <v>46023</v>
      </c>
      <c r="Y27" s="394">
        <f>+X27+364</f>
        <v>46387</v>
      </c>
      <c r="Z27" s="394"/>
      <c r="AA27" s="394"/>
    </row>
    <row r="28" spans="1:27">
      <c r="A28" s="392" t="s">
        <v>843</v>
      </c>
      <c r="B28" s="392" t="s">
        <v>844</v>
      </c>
      <c r="C28" s="392" t="str">
        <f>"8672078107"</f>
        <v>8672078107</v>
      </c>
      <c r="D28" s="392" t="str">
        <f>"830409548"</f>
        <v>830409548</v>
      </c>
      <c r="E28" s="392" t="s">
        <v>843</v>
      </c>
      <c r="F28" s="392" t="s">
        <v>844</v>
      </c>
      <c r="G28" s="392" t="str">
        <f t="shared" si="2"/>
        <v>8672078107</v>
      </c>
      <c r="H28" s="392" t="str">
        <f t="shared" si="3"/>
        <v>830409548</v>
      </c>
      <c r="I28" s="392" t="s">
        <v>906</v>
      </c>
      <c r="J28" s="392" t="str">
        <f>"YV2TOY1B3HZ113661"</f>
        <v>YV2TOY1B3HZ113661</v>
      </c>
      <c r="K28" s="392" t="s">
        <v>907</v>
      </c>
      <c r="L28" s="392" t="s">
        <v>908</v>
      </c>
      <c r="M28" s="392" t="s">
        <v>909</v>
      </c>
      <c r="N28" s="392">
        <v>6</v>
      </c>
      <c r="O28" s="392">
        <v>7698</v>
      </c>
      <c r="P28" s="392"/>
      <c r="Q28" s="392">
        <v>16000</v>
      </c>
      <c r="R28" s="392">
        <v>2017</v>
      </c>
      <c r="S28" s="393">
        <v>675000</v>
      </c>
      <c r="T28" s="394">
        <v>46023</v>
      </c>
      <c r="U28" s="394">
        <f t="shared" si="4"/>
        <v>46387</v>
      </c>
      <c r="V28" s="394">
        <v>46023</v>
      </c>
      <c r="W28" s="394">
        <f t="shared" si="5"/>
        <v>46387</v>
      </c>
      <c r="X28" s="394">
        <v>46023</v>
      </c>
      <c r="Y28" s="394">
        <f>+X28+364</f>
        <v>46387</v>
      </c>
      <c r="Z28" s="394"/>
      <c r="AA28" s="394"/>
    </row>
    <row r="29" spans="1:27" s="546" customFormat="1">
      <c r="A29" s="543" t="s">
        <v>843</v>
      </c>
      <c r="B29" s="543" t="s">
        <v>844</v>
      </c>
      <c r="C29" s="543" t="str">
        <f>"8672078107"</f>
        <v>8672078107</v>
      </c>
      <c r="D29" s="543" t="str">
        <f>"830409548"</f>
        <v>830409548</v>
      </c>
      <c r="E29" s="543" t="s">
        <v>843</v>
      </c>
      <c r="F29" s="543" t="s">
        <v>844</v>
      </c>
      <c r="G29" s="543" t="str">
        <f t="shared" si="2"/>
        <v>8672078107</v>
      </c>
      <c r="H29" s="543" t="str">
        <f t="shared" si="3"/>
        <v>830409548</v>
      </c>
      <c r="I29" s="543" t="s">
        <v>910</v>
      </c>
      <c r="J29" s="543" t="str">
        <f>"SUASW3RAP5S680623"</f>
        <v>SUASW3RAP5S680623</v>
      </c>
      <c r="K29" s="591" t="s">
        <v>911</v>
      </c>
      <c r="L29" s="543" t="s">
        <v>912</v>
      </c>
      <c r="M29" s="543" t="s">
        <v>913</v>
      </c>
      <c r="N29" s="543">
        <v>42</v>
      </c>
      <c r="O29" s="543">
        <v>4120</v>
      </c>
      <c r="P29" s="543"/>
      <c r="Q29" s="543">
        <v>12500</v>
      </c>
      <c r="R29" s="543">
        <v>2005</v>
      </c>
      <c r="S29" s="544"/>
      <c r="T29" s="545">
        <v>46023</v>
      </c>
      <c r="U29" s="545">
        <f t="shared" si="4"/>
        <v>46387</v>
      </c>
      <c r="V29" s="607"/>
      <c r="W29" s="607"/>
      <c r="X29" s="607"/>
      <c r="Y29" s="607"/>
      <c r="Z29" s="607"/>
      <c r="AA29" s="607"/>
    </row>
    <row r="30" spans="1:27">
      <c r="A30" s="392" t="s">
        <v>843</v>
      </c>
      <c r="B30" s="392" t="s">
        <v>844</v>
      </c>
      <c r="C30" s="392" t="str">
        <f>"8672078107"</f>
        <v>8672078107</v>
      </c>
      <c r="D30" s="392" t="str">
        <f>"830409548"</f>
        <v>830409548</v>
      </c>
      <c r="E30" s="392" t="s">
        <v>843</v>
      </c>
      <c r="F30" s="392" t="s">
        <v>844</v>
      </c>
      <c r="G30" s="392" t="str">
        <f t="shared" si="2"/>
        <v>8672078107</v>
      </c>
      <c r="H30" s="392" t="str">
        <f t="shared" si="3"/>
        <v>830409548</v>
      </c>
      <c r="I30" s="392" t="s">
        <v>914</v>
      </c>
      <c r="J30" s="392" t="str">
        <f>"VF1HDC2K638549426"</f>
        <v>VF1HDC2K638549426</v>
      </c>
      <c r="K30" s="392" t="s">
        <v>858</v>
      </c>
      <c r="L30" s="392" t="s">
        <v>895</v>
      </c>
      <c r="M30" s="392" t="s">
        <v>915</v>
      </c>
      <c r="N30" s="392">
        <v>7</v>
      </c>
      <c r="O30" s="392">
        <v>2464</v>
      </c>
      <c r="P30" s="392">
        <v>1053</v>
      </c>
      <c r="Q30" s="392">
        <v>3500</v>
      </c>
      <c r="R30" s="392">
        <v>2007</v>
      </c>
      <c r="S30" s="393">
        <v>21000</v>
      </c>
      <c r="T30" s="394">
        <v>46023</v>
      </c>
      <c r="U30" s="394">
        <f t="shared" si="4"/>
        <v>46387</v>
      </c>
      <c r="V30" s="394">
        <v>46023</v>
      </c>
      <c r="W30" s="394">
        <f t="shared" si="5"/>
        <v>46387</v>
      </c>
      <c r="X30" s="394">
        <v>46023</v>
      </c>
      <c r="Y30" s="394">
        <f>+X30+364</f>
        <v>46387</v>
      </c>
      <c r="Z30" s="394">
        <v>46023</v>
      </c>
      <c r="AA30" s="394">
        <f>+Z30+364</f>
        <v>46387</v>
      </c>
    </row>
    <row r="31" spans="1:27">
      <c r="A31" s="392" t="s">
        <v>901</v>
      </c>
      <c r="B31" s="392" t="s">
        <v>916</v>
      </c>
      <c r="C31" s="392" t="str">
        <f>"8672177855"</f>
        <v>8672177855</v>
      </c>
      <c r="D31" s="392" t="str">
        <f>"180181648"</f>
        <v>180181648</v>
      </c>
      <c r="E31" s="392" t="s">
        <v>843</v>
      </c>
      <c r="F31" s="392" t="s">
        <v>844</v>
      </c>
      <c r="G31" s="392" t="str">
        <f t="shared" si="2"/>
        <v>8672078107</v>
      </c>
      <c r="H31" s="392" t="str">
        <f t="shared" si="3"/>
        <v>830409548</v>
      </c>
      <c r="I31" s="392" t="s">
        <v>917</v>
      </c>
      <c r="J31" s="392" t="str">
        <f>"VSKTVUR20U0539187"</f>
        <v>VSKTVUR20U0539187</v>
      </c>
      <c r="K31" s="392" t="s">
        <v>918</v>
      </c>
      <c r="L31" s="392" t="s">
        <v>919</v>
      </c>
      <c r="M31" s="392" t="s">
        <v>909</v>
      </c>
      <c r="N31" s="392">
        <v>7</v>
      </c>
      <c r="O31" s="392">
        <v>2664</v>
      </c>
      <c r="P31" s="392"/>
      <c r="Q31" s="392">
        <v>2580</v>
      </c>
      <c r="R31" s="392">
        <v>2003</v>
      </c>
      <c r="S31" s="393">
        <v>76000</v>
      </c>
      <c r="T31" s="394">
        <v>46023</v>
      </c>
      <c r="U31" s="394">
        <f t="shared" si="4"/>
        <v>46387</v>
      </c>
      <c r="V31" s="394">
        <v>46023</v>
      </c>
      <c r="W31" s="394">
        <f t="shared" si="5"/>
        <v>46387</v>
      </c>
      <c r="X31" s="394">
        <v>46023</v>
      </c>
      <c r="Y31" s="394">
        <f>+X31+364</f>
        <v>46387</v>
      </c>
      <c r="Z31" s="394"/>
      <c r="AA31" s="394"/>
    </row>
    <row r="32" spans="1:27">
      <c r="A32" s="392" t="s">
        <v>1081</v>
      </c>
      <c r="B32" s="392" t="s">
        <v>1082</v>
      </c>
      <c r="C32" s="392" t="str">
        <f>"8672078107"</f>
        <v>8672078107</v>
      </c>
      <c r="D32" s="392" t="str">
        <f>"830409548"</f>
        <v>830409548</v>
      </c>
      <c r="E32" s="392" t="s">
        <v>843</v>
      </c>
      <c r="F32" s="392" t="s">
        <v>844</v>
      </c>
      <c r="G32" s="392" t="str">
        <f t="shared" si="2"/>
        <v>8672078107</v>
      </c>
      <c r="H32" s="392" t="str">
        <f t="shared" si="3"/>
        <v>830409548</v>
      </c>
      <c r="I32" s="392" t="s">
        <v>920</v>
      </c>
      <c r="J32" s="392" t="str">
        <f>"SXE1P236NLS200468"</f>
        <v>SXE1P236NLS200468</v>
      </c>
      <c r="K32" s="392" t="s">
        <v>921</v>
      </c>
      <c r="L32" s="392" t="s">
        <v>922</v>
      </c>
      <c r="M32" s="392" t="s">
        <v>852</v>
      </c>
      <c r="N32" s="392"/>
      <c r="O32" s="392"/>
      <c r="P32" s="392"/>
      <c r="Q32" s="392">
        <v>750</v>
      </c>
      <c r="R32" s="392">
        <v>2020</v>
      </c>
      <c r="S32" s="393"/>
      <c r="T32" s="394">
        <v>46023</v>
      </c>
      <c r="U32" s="394">
        <f t="shared" si="4"/>
        <v>46387</v>
      </c>
      <c r="V32" s="394"/>
      <c r="W32" s="394"/>
      <c r="X32" s="394"/>
      <c r="Y32" s="394"/>
      <c r="Z32" s="394"/>
      <c r="AA32" s="394"/>
    </row>
    <row r="33" spans="1:27">
      <c r="A33" s="392" t="s">
        <v>932</v>
      </c>
      <c r="B33" s="392" t="s">
        <v>933</v>
      </c>
      <c r="C33">
        <v>8672177849</v>
      </c>
      <c r="D33">
        <v>180181594</v>
      </c>
      <c r="E33" s="392" t="s">
        <v>843</v>
      </c>
      <c r="F33" s="392" t="s">
        <v>844</v>
      </c>
      <c r="G33" s="392" t="str">
        <f t="shared" si="2"/>
        <v>8672078107</v>
      </c>
      <c r="H33" s="392" t="str">
        <f t="shared" si="3"/>
        <v>830409548</v>
      </c>
      <c r="I33" s="392" t="s">
        <v>1094</v>
      </c>
      <c r="J33" s="392" t="s">
        <v>934</v>
      </c>
      <c r="K33" s="392" t="s">
        <v>935</v>
      </c>
      <c r="L33" s="392" t="s">
        <v>936</v>
      </c>
      <c r="M33" s="392" t="s">
        <v>909</v>
      </c>
      <c r="N33" s="392">
        <v>5</v>
      </c>
      <c r="O33" s="392">
        <v>1781</v>
      </c>
      <c r="P33" s="392"/>
      <c r="Q33" s="392">
        <v>1840</v>
      </c>
      <c r="R33" s="392">
        <v>2000</v>
      </c>
      <c r="S33" s="393">
        <v>70200</v>
      </c>
      <c r="T33" s="394">
        <v>46023</v>
      </c>
      <c r="U33" s="394">
        <f t="shared" ref="U33:U39" si="7">T33+364</f>
        <v>46387</v>
      </c>
      <c r="V33" s="394">
        <v>46023</v>
      </c>
      <c r="W33" s="394">
        <f>V33+364</f>
        <v>46387</v>
      </c>
      <c r="X33" s="394">
        <v>46023</v>
      </c>
      <c r="Y33" s="394">
        <f>X33+364</f>
        <v>46387</v>
      </c>
      <c r="Z33" s="394"/>
      <c r="AA33" s="394"/>
    </row>
    <row r="34" spans="1:27">
      <c r="A34" s="392" t="s">
        <v>843</v>
      </c>
      <c r="B34" s="392" t="s">
        <v>844</v>
      </c>
      <c r="C34" s="392">
        <v>8672078107</v>
      </c>
      <c r="D34" s="392">
        <v>830409548</v>
      </c>
      <c r="E34" s="392" t="s">
        <v>843</v>
      </c>
      <c r="F34" s="392" t="s">
        <v>844</v>
      </c>
      <c r="G34" s="392" t="str">
        <f t="shared" si="2"/>
        <v>8672078107</v>
      </c>
      <c r="H34" s="392" t="str">
        <f t="shared" si="3"/>
        <v>830409548</v>
      </c>
      <c r="I34" s="392" t="s">
        <v>937</v>
      </c>
      <c r="J34" s="392" t="s">
        <v>938</v>
      </c>
      <c r="K34" s="392" t="s">
        <v>1087</v>
      </c>
      <c r="L34" s="392" t="s">
        <v>939</v>
      </c>
      <c r="M34" s="392" t="s">
        <v>852</v>
      </c>
      <c r="N34" s="392"/>
      <c r="O34" s="392"/>
      <c r="P34" s="392"/>
      <c r="Q34" s="392">
        <v>750</v>
      </c>
      <c r="R34" s="392">
        <v>2024</v>
      </c>
      <c r="S34" s="393"/>
      <c r="T34" s="394">
        <v>46023</v>
      </c>
      <c r="U34" s="394">
        <f t="shared" si="7"/>
        <v>46387</v>
      </c>
      <c r="V34" s="394"/>
      <c r="W34" s="394"/>
      <c r="X34" s="392"/>
      <c r="Y34" s="392"/>
      <c r="Z34" s="392"/>
      <c r="AA34" s="392"/>
    </row>
    <row r="35" spans="1:27">
      <c r="A35" s="392" t="s">
        <v>843</v>
      </c>
      <c r="B35" s="392" t="s">
        <v>844</v>
      </c>
      <c r="C35" s="392">
        <v>8672078107</v>
      </c>
      <c r="D35" s="392">
        <v>830409548</v>
      </c>
      <c r="E35" s="392" t="s">
        <v>843</v>
      </c>
      <c r="F35" s="392" t="s">
        <v>844</v>
      </c>
      <c r="G35" s="392" t="str">
        <f t="shared" si="2"/>
        <v>8672078107</v>
      </c>
      <c r="H35" s="392" t="str">
        <f t="shared" si="3"/>
        <v>830409548</v>
      </c>
      <c r="I35" s="392" t="s">
        <v>940</v>
      </c>
      <c r="J35" s="392" t="s">
        <v>941</v>
      </c>
      <c r="K35" s="392" t="s">
        <v>942</v>
      </c>
      <c r="L35" s="392"/>
      <c r="M35" s="392" t="s">
        <v>943</v>
      </c>
      <c r="N35" s="392">
        <v>2</v>
      </c>
      <c r="O35" s="392">
        <v>567</v>
      </c>
      <c r="P35" s="392"/>
      <c r="Q35" s="392">
        <v>589</v>
      </c>
      <c r="R35" s="392">
        <v>2023</v>
      </c>
      <c r="S35" s="393">
        <v>53500</v>
      </c>
      <c r="T35" s="394">
        <v>46025</v>
      </c>
      <c r="U35" s="394">
        <f t="shared" si="7"/>
        <v>46389</v>
      </c>
      <c r="V35" s="394">
        <v>46025</v>
      </c>
      <c r="W35" s="394">
        <f>V35+364</f>
        <v>46389</v>
      </c>
      <c r="X35" s="394">
        <v>46025</v>
      </c>
      <c r="Y35" s="394">
        <f>X35+364</f>
        <v>46389</v>
      </c>
      <c r="Z35" s="394"/>
      <c r="AA35" s="394"/>
    </row>
    <row r="36" spans="1:27">
      <c r="A36" s="392" t="s">
        <v>843</v>
      </c>
      <c r="B36" s="392" t="s">
        <v>844</v>
      </c>
      <c r="C36" s="392">
        <v>8672078107</v>
      </c>
      <c r="D36" s="392">
        <v>830409548</v>
      </c>
      <c r="E36" s="392" t="s">
        <v>843</v>
      </c>
      <c r="F36" s="392" t="s">
        <v>844</v>
      </c>
      <c r="G36" s="392" t="str">
        <f t="shared" si="2"/>
        <v>8672078107</v>
      </c>
      <c r="H36" s="392" t="str">
        <f t="shared" si="3"/>
        <v>830409548</v>
      </c>
      <c r="I36" s="392" t="s">
        <v>944</v>
      </c>
      <c r="J36" s="392" t="s">
        <v>945</v>
      </c>
      <c r="K36" s="392" t="s">
        <v>869</v>
      </c>
      <c r="L36" s="392" t="s">
        <v>870</v>
      </c>
      <c r="M36" s="392" t="s">
        <v>848</v>
      </c>
      <c r="N36" s="392">
        <v>9</v>
      </c>
      <c r="O36" s="392">
        <v>1995</v>
      </c>
      <c r="P36" s="392"/>
      <c r="Q36" s="392">
        <v>3500</v>
      </c>
      <c r="R36" s="392">
        <v>2023</v>
      </c>
      <c r="S36" s="393">
        <v>233200</v>
      </c>
      <c r="T36" s="394">
        <v>46023</v>
      </c>
      <c r="U36" s="394">
        <f t="shared" si="7"/>
        <v>46387</v>
      </c>
      <c r="V36" s="394">
        <v>46023</v>
      </c>
      <c r="W36" s="394">
        <f>V36+364</f>
        <v>46387</v>
      </c>
      <c r="X36" s="394">
        <v>46023</v>
      </c>
      <c r="Y36" s="394">
        <f>X36+364</f>
        <v>46387</v>
      </c>
      <c r="Z36" s="394">
        <v>46023</v>
      </c>
      <c r="AA36" s="394">
        <f>Z36+364</f>
        <v>46387</v>
      </c>
    </row>
    <row r="37" spans="1:27">
      <c r="A37" s="392" t="s">
        <v>843</v>
      </c>
      <c r="B37" s="392" t="s">
        <v>1088</v>
      </c>
      <c r="C37" s="392">
        <v>8672078107</v>
      </c>
      <c r="D37" s="392">
        <v>830409548</v>
      </c>
      <c r="E37" s="392" t="s">
        <v>843</v>
      </c>
      <c r="F37" s="392" t="s">
        <v>1088</v>
      </c>
      <c r="G37" s="392" t="str">
        <f t="shared" si="2"/>
        <v>8672078107</v>
      </c>
      <c r="H37" s="392" t="str">
        <f t="shared" si="3"/>
        <v>830409548</v>
      </c>
      <c r="I37" s="392" t="s">
        <v>948</v>
      </c>
      <c r="J37" s="392" t="s">
        <v>1089</v>
      </c>
      <c r="K37" s="392" t="s">
        <v>858</v>
      </c>
      <c r="L37" s="392" t="s">
        <v>885</v>
      </c>
      <c r="M37" s="392" t="s">
        <v>909</v>
      </c>
      <c r="N37" s="392">
        <v>9</v>
      </c>
      <c r="O37" s="392">
        <v>1997</v>
      </c>
      <c r="P37" s="392"/>
      <c r="Q37" s="392">
        <v>1746</v>
      </c>
      <c r="R37" s="392">
        <v>2023</v>
      </c>
      <c r="S37" s="393">
        <v>197200</v>
      </c>
      <c r="T37" s="394">
        <v>46023</v>
      </c>
      <c r="U37" s="394">
        <f t="shared" si="7"/>
        <v>46387</v>
      </c>
      <c r="V37" s="394">
        <v>46023</v>
      </c>
      <c r="W37" s="394">
        <f>V37+364</f>
        <v>46387</v>
      </c>
      <c r="X37" s="394">
        <v>46023</v>
      </c>
      <c r="Y37" s="394">
        <f>X37+364</f>
        <v>46387</v>
      </c>
      <c r="Z37" s="394"/>
      <c r="AA37" s="394"/>
    </row>
    <row r="38" spans="1:27">
      <c r="A38" s="392" t="s">
        <v>843</v>
      </c>
      <c r="B38" s="392" t="s">
        <v>1088</v>
      </c>
      <c r="C38" s="392">
        <v>8672078107</v>
      </c>
      <c r="D38" s="392">
        <v>830409548</v>
      </c>
      <c r="E38" s="392" t="s">
        <v>843</v>
      </c>
      <c r="F38" s="392" t="s">
        <v>1088</v>
      </c>
      <c r="G38" s="392" t="str">
        <f t="shared" si="2"/>
        <v>8672078107</v>
      </c>
      <c r="H38" s="392" t="str">
        <f t="shared" si="3"/>
        <v>830409548</v>
      </c>
      <c r="I38" s="392" t="s">
        <v>1095</v>
      </c>
      <c r="J38" s="392" t="s">
        <v>1096</v>
      </c>
      <c r="K38" s="392" t="s">
        <v>861</v>
      </c>
      <c r="L38" s="392"/>
      <c r="M38" s="392" t="s">
        <v>909</v>
      </c>
      <c r="N38" s="392">
        <v>6</v>
      </c>
      <c r="O38" s="392">
        <v>11100</v>
      </c>
      <c r="P38" s="392">
        <v>5575</v>
      </c>
      <c r="Q38" s="392">
        <v>16550</v>
      </c>
      <c r="R38" s="392">
        <v>1995</v>
      </c>
      <c r="S38" s="393">
        <v>65000</v>
      </c>
      <c r="T38" s="394">
        <v>46207</v>
      </c>
      <c r="U38" s="394">
        <f t="shared" si="7"/>
        <v>46571</v>
      </c>
      <c r="V38" s="394">
        <f>T38</f>
        <v>46207</v>
      </c>
      <c r="W38" s="394">
        <f>U38</f>
        <v>46571</v>
      </c>
      <c r="X38" s="394">
        <f>T38</f>
        <v>46207</v>
      </c>
      <c r="Y38" s="394">
        <f>U38</f>
        <v>46571</v>
      </c>
      <c r="Z38" s="394"/>
      <c r="AA38" s="394"/>
    </row>
    <row r="39" spans="1:27">
      <c r="A39" s="392" t="s">
        <v>843</v>
      </c>
      <c r="B39" s="392" t="s">
        <v>1088</v>
      </c>
      <c r="C39" s="392">
        <v>8672078107</v>
      </c>
      <c r="D39" s="392">
        <v>830409548</v>
      </c>
      <c r="E39" s="392" t="s">
        <v>843</v>
      </c>
      <c r="F39" s="392" t="s">
        <v>1088</v>
      </c>
      <c r="G39" s="392" t="str">
        <f t="shared" si="2"/>
        <v>8672078107</v>
      </c>
      <c r="H39" s="392" t="str">
        <f t="shared" si="3"/>
        <v>830409548</v>
      </c>
      <c r="I39" s="392" t="s">
        <v>1097</v>
      </c>
      <c r="J39" s="392" t="s">
        <v>1098</v>
      </c>
      <c r="K39" s="392" t="s">
        <v>1099</v>
      </c>
      <c r="L39" s="392" t="s">
        <v>1100</v>
      </c>
      <c r="M39" s="392" t="s">
        <v>909</v>
      </c>
      <c r="N39" s="392">
        <v>6</v>
      </c>
      <c r="O39" s="392">
        <v>12742</v>
      </c>
      <c r="P39" s="392">
        <v>6250</v>
      </c>
      <c r="Q39" s="392">
        <v>21500</v>
      </c>
      <c r="R39" s="392">
        <v>2025</v>
      </c>
      <c r="S39" s="393">
        <v>1425000</v>
      </c>
      <c r="T39" s="394">
        <v>46234</v>
      </c>
      <c r="U39" s="394">
        <f t="shared" si="7"/>
        <v>46598</v>
      </c>
      <c r="V39" s="394">
        <f>T39</f>
        <v>46234</v>
      </c>
      <c r="W39" s="394">
        <f>U39</f>
        <v>46598</v>
      </c>
      <c r="X39" s="394">
        <f>T39</f>
        <v>46234</v>
      </c>
      <c r="Y39" s="394">
        <f>U39</f>
        <v>46598</v>
      </c>
      <c r="Z39" s="394"/>
      <c r="AA39" s="394"/>
    </row>
    <row r="40" spans="1:27">
      <c r="A40" s="392" t="s">
        <v>843</v>
      </c>
      <c r="B40" s="392" t="s">
        <v>844</v>
      </c>
      <c r="C40" s="392">
        <v>8672078107</v>
      </c>
      <c r="D40" s="392">
        <v>830409548</v>
      </c>
      <c r="E40" s="392" t="s">
        <v>843</v>
      </c>
      <c r="F40" s="392" t="s">
        <v>844</v>
      </c>
      <c r="G40" s="392" t="str">
        <f t="shared" si="2"/>
        <v>8672078107</v>
      </c>
      <c r="H40" s="392" t="str">
        <f t="shared" si="3"/>
        <v>830409548</v>
      </c>
      <c r="I40" s="392" t="s">
        <v>1151</v>
      </c>
      <c r="J40" s="392" t="s">
        <v>1152</v>
      </c>
      <c r="K40" s="392" t="s">
        <v>869</v>
      </c>
      <c r="L40" s="392" t="s">
        <v>870</v>
      </c>
      <c r="M40" s="392" t="s">
        <v>848</v>
      </c>
      <c r="N40" s="392">
        <v>9</v>
      </c>
      <c r="O40" s="392">
        <v>1996</v>
      </c>
      <c r="P40" s="392"/>
      <c r="Q40" s="392">
        <v>3500</v>
      </c>
      <c r="R40" s="392">
        <v>2025</v>
      </c>
      <c r="S40" s="393">
        <v>224844</v>
      </c>
      <c r="T40" s="394">
        <v>46302</v>
      </c>
      <c r="U40" s="394">
        <f>T40+364</f>
        <v>46666</v>
      </c>
      <c r="V40" s="394">
        <v>46302</v>
      </c>
      <c r="W40" s="394">
        <f>V40+364</f>
        <v>46666</v>
      </c>
      <c r="X40" s="394">
        <v>46302</v>
      </c>
      <c r="Y40" s="394">
        <f>X40+364</f>
        <v>46666</v>
      </c>
      <c r="Z40" s="394">
        <v>46302</v>
      </c>
      <c r="AA40" s="394">
        <f>Z40+364</f>
        <v>46666</v>
      </c>
    </row>
    <row r="41" spans="1:27">
      <c r="A41" s="392" t="s">
        <v>843</v>
      </c>
      <c r="B41" s="392" t="s">
        <v>1153</v>
      </c>
      <c r="C41" s="392">
        <v>8672078107</v>
      </c>
      <c r="D41" s="392">
        <v>830409548</v>
      </c>
      <c r="E41" s="392" t="s">
        <v>843</v>
      </c>
      <c r="F41" s="392" t="s">
        <v>1153</v>
      </c>
      <c r="G41" s="392" t="str">
        <f t="shared" si="2"/>
        <v>8672078107</v>
      </c>
      <c r="H41" s="392" t="str">
        <f t="shared" si="3"/>
        <v>830409548</v>
      </c>
      <c r="I41" s="392"/>
      <c r="J41" s="392">
        <v>50556</v>
      </c>
      <c r="K41" s="392" t="s">
        <v>1154</v>
      </c>
      <c r="L41" s="392" t="s">
        <v>1155</v>
      </c>
      <c r="M41" s="392" t="s">
        <v>1156</v>
      </c>
      <c r="N41" s="392">
        <v>1</v>
      </c>
      <c r="O41" s="392">
        <v>1</v>
      </c>
      <c r="P41" s="392"/>
      <c r="Q41" s="392">
        <v>1</v>
      </c>
      <c r="R41" s="392">
        <v>2023</v>
      </c>
      <c r="S41" s="393">
        <v>41947</v>
      </c>
      <c r="T41" s="394">
        <v>46023</v>
      </c>
      <c r="U41" s="394">
        <f>T41+364</f>
        <v>46387</v>
      </c>
      <c r="V41" s="394">
        <v>46023</v>
      </c>
      <c r="W41" s="394">
        <v>46387</v>
      </c>
      <c r="X41" s="394">
        <v>46023</v>
      </c>
      <c r="Y41" s="394">
        <v>46387</v>
      </c>
      <c r="Z41" s="394"/>
      <c r="AA41" s="394"/>
    </row>
    <row r="42" spans="1:27">
      <c r="R42" s="617" t="s">
        <v>427</v>
      </c>
      <c r="S42" s="618">
        <f>SUM(S6:S41)</f>
        <v>4290491</v>
      </c>
    </row>
  </sheetData>
  <mergeCells count="24"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AA3"/>
    <mergeCell ref="T4:U4"/>
    <mergeCell ref="V4:W4"/>
    <mergeCell ref="X4:Y4"/>
    <mergeCell ref="Z4:AA4"/>
  </mergeCells>
  <phoneticPr fontId="41" type="noConversion"/>
  <pageMargins left="0.7" right="0.7" top="0.75" bottom="0.75" header="0.3" footer="0.3"/>
  <pageSetup paperSize="9" orientation="portrait" verticalDpi="0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5FF8F-4862-4E80-97E1-823FA89D68E5}">
  <dimension ref="A1:D15"/>
  <sheetViews>
    <sheetView showGridLines="0" tabSelected="1" workbookViewId="0"/>
  </sheetViews>
  <sheetFormatPr defaultColWidth="9.140625" defaultRowHeight="12.75"/>
  <cols>
    <col min="1" max="1" width="9.140625" style="159"/>
    <col min="2" max="2" width="23.7109375" style="159" customWidth="1"/>
    <col min="3" max="3" width="21.140625" style="159" customWidth="1"/>
    <col min="4" max="16384" width="9.140625" style="159"/>
  </cols>
  <sheetData>
    <row r="1" spans="1:4">
      <c r="A1" s="197" t="s">
        <v>924</v>
      </c>
    </row>
    <row r="2" spans="1:4">
      <c r="A2" s="612" t="s">
        <v>1191</v>
      </c>
    </row>
    <row r="3" spans="1:4">
      <c r="A3" s="723" t="s">
        <v>1188</v>
      </c>
      <c r="B3" s="724"/>
      <c r="C3" s="724"/>
      <c r="D3" s="724"/>
    </row>
    <row r="4" spans="1:4">
      <c r="A4" s="77" t="s">
        <v>1175</v>
      </c>
      <c r="B4" s="77" t="s">
        <v>1174</v>
      </c>
      <c r="C4" s="77" t="s">
        <v>1190</v>
      </c>
      <c r="D4" s="77" t="s">
        <v>1189</v>
      </c>
    </row>
    <row r="5" spans="1:4">
      <c r="A5" s="77">
        <v>1</v>
      </c>
      <c r="B5" s="77" t="s">
        <v>477</v>
      </c>
      <c r="C5" s="77" t="s">
        <v>1176</v>
      </c>
      <c r="D5" s="77">
        <v>1</v>
      </c>
    </row>
    <row r="6" spans="1:4">
      <c r="A6" s="77">
        <v>2</v>
      </c>
      <c r="B6" s="77" t="s">
        <v>25</v>
      </c>
      <c r="C6" s="77" t="s">
        <v>1176</v>
      </c>
      <c r="D6" s="77">
        <v>1</v>
      </c>
    </row>
    <row r="7" spans="1:4">
      <c r="A7" s="77">
        <v>3</v>
      </c>
      <c r="B7" s="77" t="s">
        <v>16</v>
      </c>
      <c r="C7" s="77" t="s">
        <v>1176</v>
      </c>
      <c r="D7" s="77">
        <v>1</v>
      </c>
    </row>
    <row r="8" spans="1:4">
      <c r="A8" s="77">
        <v>4</v>
      </c>
      <c r="B8" s="77" t="s">
        <v>1177</v>
      </c>
      <c r="C8" s="77" t="s">
        <v>1176</v>
      </c>
      <c r="D8" s="77">
        <v>1</v>
      </c>
    </row>
    <row r="9" spans="1:4">
      <c r="A9" s="77">
        <v>5</v>
      </c>
      <c r="B9" s="77" t="s">
        <v>1</v>
      </c>
      <c r="C9" s="77" t="s">
        <v>1176</v>
      </c>
      <c r="D9" s="77">
        <v>1</v>
      </c>
    </row>
    <row r="10" spans="1:4">
      <c r="A10" s="77">
        <v>6</v>
      </c>
      <c r="B10" s="77" t="s">
        <v>48</v>
      </c>
      <c r="C10" s="77" t="s">
        <v>1176</v>
      </c>
      <c r="D10" s="77">
        <v>1</v>
      </c>
    </row>
    <row r="11" spans="1:4">
      <c r="A11" s="77">
        <v>7</v>
      </c>
      <c r="B11" s="77" t="s">
        <v>56</v>
      </c>
      <c r="C11" s="77" t="s">
        <v>1176</v>
      </c>
      <c r="D11" s="77">
        <v>1</v>
      </c>
    </row>
    <row r="12" spans="1:4">
      <c r="A12" s="77">
        <v>8</v>
      </c>
      <c r="B12" s="77" t="s">
        <v>1178</v>
      </c>
      <c r="C12" s="77" t="s">
        <v>1179</v>
      </c>
      <c r="D12" s="77">
        <v>1</v>
      </c>
    </row>
    <row r="13" spans="1:4">
      <c r="A13" s="77">
        <v>9</v>
      </c>
      <c r="B13" s="77" t="s">
        <v>1180</v>
      </c>
      <c r="C13" s="77" t="s">
        <v>1181</v>
      </c>
      <c r="D13" s="77">
        <v>1</v>
      </c>
    </row>
    <row r="14" spans="1:4">
      <c r="A14" s="77">
        <v>10</v>
      </c>
      <c r="B14" s="77" t="s">
        <v>1182</v>
      </c>
      <c r="C14" s="77" t="s">
        <v>1181</v>
      </c>
      <c r="D14" s="77">
        <v>1</v>
      </c>
    </row>
    <row r="15" spans="1:4">
      <c r="C15" s="373" t="s">
        <v>427</v>
      </c>
      <c r="D15" s="373">
        <f>SUM(D5:D14)</f>
        <v>10</v>
      </c>
    </row>
  </sheetData>
  <mergeCells count="1"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55199-AB6E-4DC7-BC6A-CE92939AE879}">
  <dimension ref="A1:T176"/>
  <sheetViews>
    <sheetView zoomScale="69" zoomScaleNormal="69" workbookViewId="0">
      <pane ySplit="4" topLeftCell="A149" activePane="bottomLeft" state="frozen"/>
      <selection pane="bottomLeft" activeCell="G6" sqref="G6"/>
    </sheetView>
  </sheetViews>
  <sheetFormatPr defaultColWidth="9.140625" defaultRowHeight="12.75"/>
  <cols>
    <col min="1" max="1" width="6.140625" style="89" customWidth="1"/>
    <col min="2" max="2" width="34.140625" style="89" customWidth="1"/>
    <col min="3" max="3" width="56.42578125" style="89" customWidth="1"/>
    <col min="4" max="4" width="21.85546875" style="89" customWidth="1"/>
    <col min="5" max="5" width="19.7109375" style="89" customWidth="1"/>
    <col min="6" max="6" width="21.28515625" style="89" customWidth="1"/>
    <col min="7" max="7" width="29.140625" style="89" customWidth="1"/>
    <col min="8" max="8" width="20.7109375" style="89" customWidth="1"/>
    <col min="9" max="9" width="54" style="89" customWidth="1"/>
    <col min="10" max="10" width="31.7109375" style="89" customWidth="1"/>
    <col min="11" max="11" width="5.5703125" style="89" customWidth="1"/>
    <col min="12" max="12" width="19.28515625" style="89" customWidth="1"/>
    <col min="13" max="13" width="18.28515625" style="89" customWidth="1"/>
    <col min="14" max="14" width="20.5703125" style="89" customWidth="1"/>
    <col min="15" max="15" width="20.140625" style="89" customWidth="1"/>
    <col min="16" max="16" width="19.140625" style="89" customWidth="1"/>
    <col min="17" max="17" width="23.140625" style="89" customWidth="1"/>
    <col min="18" max="18" width="24.5703125" style="89" customWidth="1"/>
    <col min="19" max="19" width="32.7109375" style="89" customWidth="1"/>
    <col min="20" max="20" width="33.5703125" style="89" customWidth="1"/>
    <col min="21" max="16384" width="9.140625" style="89"/>
  </cols>
  <sheetData>
    <row r="1" spans="1:20">
      <c r="A1" s="197" t="s">
        <v>924</v>
      </c>
    </row>
    <row r="2" spans="1:20" ht="14.25">
      <c r="A2" s="81"/>
      <c r="B2" s="6" t="s">
        <v>414</v>
      </c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</row>
    <row r="3" spans="1:20" s="3" customFormat="1" ht="99.75">
      <c r="A3" s="119" t="s">
        <v>415</v>
      </c>
      <c r="B3" s="119"/>
      <c r="C3" s="119" t="s">
        <v>804</v>
      </c>
      <c r="D3" s="119" t="s">
        <v>805</v>
      </c>
      <c r="E3" s="119" t="s">
        <v>806</v>
      </c>
      <c r="F3" s="119" t="s">
        <v>416</v>
      </c>
      <c r="G3" s="119" t="s">
        <v>807</v>
      </c>
      <c r="H3" s="48" t="s">
        <v>417</v>
      </c>
      <c r="I3" s="119" t="s">
        <v>808</v>
      </c>
      <c r="J3" s="119" t="s">
        <v>809</v>
      </c>
      <c r="K3" s="119" t="s">
        <v>361</v>
      </c>
      <c r="L3" s="119" t="s">
        <v>810</v>
      </c>
      <c r="M3" s="119" t="s">
        <v>418</v>
      </c>
      <c r="N3" s="119" t="s">
        <v>811</v>
      </c>
      <c r="O3" s="119" t="s">
        <v>812</v>
      </c>
      <c r="P3" s="119" t="s">
        <v>813</v>
      </c>
      <c r="Q3" s="119" t="s">
        <v>419</v>
      </c>
      <c r="R3" s="119"/>
      <c r="S3" s="119"/>
    </row>
    <row r="4" spans="1:20" s="3" customFormat="1" ht="78" hidden="1" customHeight="1" thickBot="1">
      <c r="A4" s="119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48" t="s">
        <v>814</v>
      </c>
      <c r="R4" s="48" t="s">
        <v>815</v>
      </c>
      <c r="S4" s="48" t="s">
        <v>816</v>
      </c>
    </row>
    <row r="5" spans="1:20" s="90" customFormat="1" ht="24" customHeight="1">
      <c r="A5" s="628" t="s">
        <v>420</v>
      </c>
      <c r="B5" s="628"/>
      <c r="C5" s="628"/>
      <c r="D5" s="628"/>
      <c r="E5" s="120"/>
      <c r="F5" s="31"/>
      <c r="G5" s="398"/>
      <c r="H5" s="31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</row>
    <row r="6" spans="1:20" s="35" customFormat="1" ht="27.75" customHeight="1">
      <c r="A6" s="628" t="s">
        <v>421</v>
      </c>
      <c r="B6" s="628"/>
      <c r="C6" s="628"/>
      <c r="D6" s="628"/>
      <c r="E6" s="9"/>
      <c r="F6" s="31"/>
      <c r="G6" s="398"/>
      <c r="H6" s="398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118"/>
    </row>
    <row r="7" spans="1:20" s="1" customFormat="1" ht="27.75" customHeight="1">
      <c r="A7" s="31"/>
      <c r="B7" s="31" t="s">
        <v>537</v>
      </c>
      <c r="C7" s="83"/>
      <c r="D7" s="83"/>
      <c r="E7" s="83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</row>
    <row r="8" spans="1:20" s="91" customFormat="1" ht="28.5">
      <c r="A8" s="36">
        <v>1</v>
      </c>
      <c r="B8" s="40" t="s">
        <v>379</v>
      </c>
      <c r="C8" s="9" t="s">
        <v>423</v>
      </c>
      <c r="D8" s="11" t="s">
        <v>424</v>
      </c>
      <c r="E8" s="121" t="s">
        <v>431</v>
      </c>
      <c r="F8" s="10" t="s">
        <v>503</v>
      </c>
      <c r="G8" s="11">
        <v>38088.74</v>
      </c>
      <c r="H8" s="11"/>
      <c r="I8" s="11" t="s">
        <v>425</v>
      </c>
      <c r="J8" s="11" t="s">
        <v>426</v>
      </c>
      <c r="K8" s="12"/>
      <c r="L8" s="12">
        <v>51.96</v>
      </c>
      <c r="M8" s="12" t="s">
        <v>186</v>
      </c>
      <c r="N8" s="12" t="s">
        <v>186</v>
      </c>
      <c r="O8" s="12" t="s">
        <v>84</v>
      </c>
      <c r="P8" s="12" t="s">
        <v>89</v>
      </c>
      <c r="Q8" s="12" t="s">
        <v>2</v>
      </c>
      <c r="R8" s="12" t="s">
        <v>3</v>
      </c>
      <c r="S8" s="12" t="s">
        <v>186</v>
      </c>
    </row>
    <row r="9" spans="1:20" s="5" customFormat="1" ht="15.75" customHeight="1">
      <c r="A9" s="36"/>
      <c r="B9" s="36"/>
      <c r="C9" s="633" t="s">
        <v>427</v>
      </c>
      <c r="D9" s="634"/>
      <c r="E9" s="634"/>
      <c r="F9" s="635"/>
      <c r="G9" s="122">
        <f>SUM(G8)</f>
        <v>38088.74</v>
      </c>
      <c r="H9" s="122">
        <f>SUM(H8)</f>
        <v>0</v>
      </c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</row>
    <row r="10" spans="1:20" s="35" customFormat="1" ht="18" customHeight="1">
      <c r="A10" s="628" t="s">
        <v>428</v>
      </c>
      <c r="B10" s="628"/>
      <c r="C10" s="632"/>
      <c r="D10" s="632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118"/>
    </row>
    <row r="11" spans="1:20" s="84" customFormat="1" ht="40.5" customHeight="1">
      <c r="A11" s="36">
        <v>1</v>
      </c>
      <c r="B11" s="40" t="s">
        <v>379</v>
      </c>
      <c r="C11" s="9" t="s">
        <v>429</v>
      </c>
      <c r="D11" s="11" t="s">
        <v>430</v>
      </c>
      <c r="E11" s="10" t="s">
        <v>431</v>
      </c>
      <c r="F11" s="123">
        <v>1978</v>
      </c>
      <c r="G11" s="11">
        <v>5360.93</v>
      </c>
      <c r="H11" s="11"/>
      <c r="I11" s="10" t="s">
        <v>425</v>
      </c>
      <c r="J11" s="11" t="s">
        <v>432</v>
      </c>
      <c r="K11" s="12"/>
      <c r="L11" s="92">
        <v>18</v>
      </c>
      <c r="M11" s="8">
        <v>1</v>
      </c>
      <c r="N11" s="8"/>
      <c r="O11" s="8" t="s">
        <v>433</v>
      </c>
      <c r="P11" s="8" t="s">
        <v>433</v>
      </c>
      <c r="Q11" s="8" t="s">
        <v>434</v>
      </c>
      <c r="R11" s="8" t="s">
        <v>439</v>
      </c>
      <c r="S11" s="8" t="s">
        <v>440</v>
      </c>
    </row>
    <row r="12" spans="1:20" s="84" customFormat="1" ht="46.5" customHeight="1">
      <c r="A12" s="36">
        <v>2</v>
      </c>
      <c r="B12" s="40" t="s">
        <v>379</v>
      </c>
      <c r="C12" s="9" t="s">
        <v>436</v>
      </c>
      <c r="D12" s="82" t="s">
        <v>437</v>
      </c>
      <c r="E12" s="10" t="s">
        <v>431</v>
      </c>
      <c r="F12" s="123">
        <v>1972</v>
      </c>
      <c r="G12" s="11">
        <v>147111.60999999999</v>
      </c>
      <c r="H12" s="11"/>
      <c r="I12" s="10" t="s">
        <v>425</v>
      </c>
      <c r="J12" s="12" t="s">
        <v>438</v>
      </c>
      <c r="K12" s="12"/>
      <c r="L12" s="92">
        <v>90</v>
      </c>
      <c r="M12" s="8">
        <v>1</v>
      </c>
      <c r="N12" s="8" t="s">
        <v>433</v>
      </c>
      <c r="O12" s="8" t="s">
        <v>431</v>
      </c>
      <c r="P12" s="8" t="s">
        <v>433</v>
      </c>
      <c r="Q12" s="94" t="s">
        <v>434</v>
      </c>
      <c r="R12" s="8" t="s">
        <v>439</v>
      </c>
      <c r="S12" s="8" t="s">
        <v>440</v>
      </c>
    </row>
    <row r="13" spans="1:20" s="84" customFormat="1" ht="48.75" customHeight="1">
      <c r="A13" s="36">
        <v>3</v>
      </c>
      <c r="B13" s="40" t="s">
        <v>379</v>
      </c>
      <c r="C13" s="9" t="s">
        <v>5</v>
      </c>
      <c r="D13" s="11" t="s">
        <v>430</v>
      </c>
      <c r="E13" s="10" t="s">
        <v>431</v>
      </c>
      <c r="F13" s="123">
        <v>2000</v>
      </c>
      <c r="G13" s="11">
        <v>3700</v>
      </c>
      <c r="H13" s="11"/>
      <c r="I13" s="10" t="s">
        <v>425</v>
      </c>
      <c r="J13" s="12" t="s">
        <v>6</v>
      </c>
      <c r="K13" s="12"/>
      <c r="L13" s="12"/>
      <c r="M13" s="8">
        <v>1</v>
      </c>
      <c r="N13" s="8" t="s">
        <v>433</v>
      </c>
      <c r="O13" s="8" t="s">
        <v>433</v>
      </c>
      <c r="P13" s="8" t="s">
        <v>433</v>
      </c>
      <c r="Q13" s="94" t="s">
        <v>7</v>
      </c>
      <c r="R13" s="8" t="s">
        <v>7</v>
      </c>
      <c r="S13" s="8" t="s">
        <v>7</v>
      </c>
    </row>
    <row r="14" spans="1:20" s="84" customFormat="1" ht="51" customHeight="1">
      <c r="A14" s="36">
        <v>4</v>
      </c>
      <c r="B14" s="40" t="s">
        <v>379</v>
      </c>
      <c r="C14" s="9" t="s">
        <v>8</v>
      </c>
      <c r="D14" s="82" t="s">
        <v>442</v>
      </c>
      <c r="E14" s="10" t="s">
        <v>9</v>
      </c>
      <c r="F14" s="123">
        <v>2012</v>
      </c>
      <c r="G14" s="11">
        <v>705845.19</v>
      </c>
      <c r="H14" s="11"/>
      <c r="I14" s="82" t="s">
        <v>10</v>
      </c>
      <c r="J14" s="12" t="s">
        <v>438</v>
      </c>
      <c r="K14" s="12"/>
      <c r="L14" s="12">
        <v>112.07</v>
      </c>
      <c r="M14" s="8">
        <v>1</v>
      </c>
      <c r="N14" s="8" t="s">
        <v>433</v>
      </c>
      <c r="O14" s="8" t="s">
        <v>431</v>
      </c>
      <c r="P14" s="8" t="s">
        <v>433</v>
      </c>
      <c r="Q14" s="94" t="s">
        <v>434</v>
      </c>
      <c r="R14" s="8" t="s">
        <v>3</v>
      </c>
      <c r="S14" s="94" t="s">
        <v>11</v>
      </c>
    </row>
    <row r="15" spans="1:20" s="84" customFormat="1" ht="51" customHeight="1">
      <c r="A15" s="36">
        <v>5</v>
      </c>
      <c r="B15" s="40" t="s">
        <v>379</v>
      </c>
      <c r="C15" s="9" t="s">
        <v>574</v>
      </c>
      <c r="D15" s="82" t="s">
        <v>573</v>
      </c>
      <c r="E15" s="10" t="s">
        <v>431</v>
      </c>
      <c r="F15" s="123">
        <v>2018</v>
      </c>
      <c r="G15" s="11">
        <v>7060.2</v>
      </c>
      <c r="H15" s="11"/>
      <c r="I15" s="82" t="s">
        <v>425</v>
      </c>
      <c r="J15" s="12" t="s">
        <v>56</v>
      </c>
      <c r="K15" s="12"/>
      <c r="L15" s="12"/>
      <c r="M15" s="8"/>
      <c r="N15" s="8" t="s">
        <v>433</v>
      </c>
      <c r="O15" s="8" t="s">
        <v>433</v>
      </c>
      <c r="P15" s="8" t="s">
        <v>433</v>
      </c>
      <c r="Q15" s="94"/>
      <c r="R15" s="8"/>
      <c r="S15" s="94"/>
    </row>
    <row r="16" spans="1:20" s="84" customFormat="1" ht="51" customHeight="1">
      <c r="A16" s="36">
        <v>6</v>
      </c>
      <c r="B16" s="40" t="s">
        <v>379</v>
      </c>
      <c r="C16" s="9" t="s">
        <v>575</v>
      </c>
      <c r="D16" s="82" t="s">
        <v>573</v>
      </c>
      <c r="E16" s="10" t="s">
        <v>431</v>
      </c>
      <c r="F16" s="123">
        <v>2018</v>
      </c>
      <c r="G16" s="11">
        <v>13417.77</v>
      </c>
      <c r="H16" s="11"/>
      <c r="I16" s="82" t="s">
        <v>425</v>
      </c>
      <c r="J16" s="12" t="s">
        <v>16</v>
      </c>
      <c r="K16" s="12"/>
      <c r="L16" s="12"/>
      <c r="M16" s="8"/>
      <c r="N16" s="8"/>
      <c r="O16" s="8"/>
      <c r="P16" s="8"/>
      <c r="Q16" s="94"/>
      <c r="R16" s="8"/>
      <c r="S16" s="94"/>
    </row>
    <row r="17" spans="1:20" s="84" customFormat="1" ht="51" customHeight="1">
      <c r="A17" s="36">
        <v>7</v>
      </c>
      <c r="B17" s="40" t="s">
        <v>379</v>
      </c>
      <c r="C17" s="124" t="s">
        <v>663</v>
      </c>
      <c r="D17" s="82" t="s">
        <v>664</v>
      </c>
      <c r="E17" s="10" t="s">
        <v>431</v>
      </c>
      <c r="F17" s="123">
        <v>2020</v>
      </c>
      <c r="G17" s="11">
        <v>75943.649999999994</v>
      </c>
      <c r="H17" s="11"/>
      <c r="I17" s="82" t="s">
        <v>682</v>
      </c>
      <c r="J17" s="12" t="s">
        <v>665</v>
      </c>
      <c r="K17" s="12"/>
      <c r="L17" s="12">
        <v>67.69</v>
      </c>
      <c r="M17" s="8">
        <v>1</v>
      </c>
      <c r="N17" s="8" t="s">
        <v>186</v>
      </c>
      <c r="O17" s="8" t="s">
        <v>431</v>
      </c>
      <c r="P17" s="8" t="s">
        <v>433</v>
      </c>
      <c r="Q17" s="94" t="s">
        <v>434</v>
      </c>
      <c r="R17" s="8"/>
      <c r="S17" s="94"/>
    </row>
    <row r="18" spans="1:20" s="84" customFormat="1" ht="88.15" customHeight="1">
      <c r="A18" s="36">
        <v>8</v>
      </c>
      <c r="B18" s="40" t="s">
        <v>379</v>
      </c>
      <c r="C18" s="20" t="s">
        <v>476</v>
      </c>
      <c r="D18" s="19" t="s">
        <v>124</v>
      </c>
      <c r="E18" s="19" t="s">
        <v>431</v>
      </c>
      <c r="F18" s="19">
        <v>1966</v>
      </c>
      <c r="G18" s="125">
        <v>933769.63</v>
      </c>
      <c r="H18" s="19"/>
      <c r="I18" s="20" t="s">
        <v>125</v>
      </c>
      <c r="J18" s="19" t="s">
        <v>126</v>
      </c>
      <c r="K18" s="19"/>
      <c r="L18" s="126">
        <v>533.08000000000004</v>
      </c>
      <c r="M18" s="19">
        <v>2</v>
      </c>
      <c r="N18" s="19" t="s">
        <v>433</v>
      </c>
      <c r="O18" s="19" t="s">
        <v>431</v>
      </c>
      <c r="P18" s="19" t="s">
        <v>433</v>
      </c>
      <c r="Q18" s="19" t="s">
        <v>65</v>
      </c>
      <c r="R18" s="19" t="s">
        <v>3</v>
      </c>
      <c r="S18" s="19" t="s">
        <v>26</v>
      </c>
    </row>
    <row r="19" spans="1:20" s="84" customFormat="1" ht="28.5">
      <c r="A19" s="36">
        <v>9</v>
      </c>
      <c r="B19" s="40" t="s">
        <v>379</v>
      </c>
      <c r="C19" s="20" t="s">
        <v>109</v>
      </c>
      <c r="D19" s="19" t="s">
        <v>127</v>
      </c>
      <c r="E19" s="19" t="s">
        <v>431</v>
      </c>
      <c r="F19" s="8">
        <v>1966</v>
      </c>
      <c r="G19" s="125">
        <v>7268.97</v>
      </c>
      <c r="H19" s="19"/>
      <c r="I19" s="19" t="s">
        <v>425</v>
      </c>
      <c r="J19" s="19" t="s">
        <v>25</v>
      </c>
      <c r="K19" s="19"/>
      <c r="L19" s="19"/>
      <c r="M19" s="19">
        <v>1</v>
      </c>
      <c r="N19" s="19" t="s">
        <v>384</v>
      </c>
      <c r="O19" s="19" t="s">
        <v>384</v>
      </c>
      <c r="P19" s="19" t="s">
        <v>433</v>
      </c>
      <c r="Q19" s="19" t="s">
        <v>384</v>
      </c>
      <c r="R19" s="19" t="s">
        <v>384</v>
      </c>
      <c r="S19" s="19" t="s">
        <v>384</v>
      </c>
    </row>
    <row r="20" spans="1:20" s="84" customFormat="1" ht="28.5">
      <c r="A20" s="36">
        <v>10</v>
      </c>
      <c r="B20" s="40" t="s">
        <v>379</v>
      </c>
      <c r="C20" s="20" t="s">
        <v>109</v>
      </c>
      <c r="D20" s="19" t="s">
        <v>127</v>
      </c>
      <c r="E20" s="19" t="s">
        <v>431</v>
      </c>
      <c r="F20" s="19">
        <v>1966</v>
      </c>
      <c r="G20" s="125">
        <v>6409.11</v>
      </c>
      <c r="H20" s="19"/>
      <c r="I20" s="19" t="s">
        <v>425</v>
      </c>
      <c r="J20" s="19" t="s">
        <v>25</v>
      </c>
      <c r="K20" s="19"/>
      <c r="L20" s="19"/>
      <c r="M20" s="19">
        <v>1</v>
      </c>
      <c r="N20" s="19" t="s">
        <v>384</v>
      </c>
      <c r="O20" s="19" t="s">
        <v>384</v>
      </c>
      <c r="P20" s="19" t="s">
        <v>433</v>
      </c>
      <c r="Q20" s="19" t="s">
        <v>384</v>
      </c>
      <c r="R20" s="19" t="s">
        <v>384</v>
      </c>
      <c r="S20" s="19" t="s">
        <v>384</v>
      </c>
    </row>
    <row r="21" spans="1:20" s="84" customFormat="1" ht="28.5">
      <c r="A21" s="36">
        <v>11</v>
      </c>
      <c r="B21" s="40" t="s">
        <v>379</v>
      </c>
      <c r="C21" s="20" t="s">
        <v>109</v>
      </c>
      <c r="D21" s="19" t="s">
        <v>127</v>
      </c>
      <c r="E21" s="19" t="s">
        <v>431</v>
      </c>
      <c r="F21" s="19">
        <v>1966</v>
      </c>
      <c r="G21" s="125">
        <v>6272.74</v>
      </c>
      <c r="H21" s="19"/>
      <c r="I21" s="19" t="s">
        <v>425</v>
      </c>
      <c r="J21" s="19" t="s">
        <v>25</v>
      </c>
      <c r="K21" s="19"/>
      <c r="L21" s="19"/>
      <c r="M21" s="19">
        <v>1</v>
      </c>
      <c r="N21" s="19" t="s">
        <v>384</v>
      </c>
      <c r="O21" s="19" t="s">
        <v>384</v>
      </c>
      <c r="P21" s="19" t="s">
        <v>433</v>
      </c>
      <c r="Q21" s="19" t="s">
        <v>384</v>
      </c>
      <c r="R21" s="19" t="s">
        <v>384</v>
      </c>
      <c r="S21" s="19" t="s">
        <v>384</v>
      </c>
    </row>
    <row r="22" spans="1:20" s="84" customFormat="1" ht="28.5">
      <c r="A22" s="36">
        <v>12</v>
      </c>
      <c r="B22" s="40" t="s">
        <v>379</v>
      </c>
      <c r="C22" s="9" t="s">
        <v>737</v>
      </c>
      <c r="D22" s="19" t="s">
        <v>179</v>
      </c>
      <c r="E22" s="19" t="s">
        <v>431</v>
      </c>
      <c r="F22" s="19">
        <v>2021</v>
      </c>
      <c r="G22" s="125">
        <v>257389.38</v>
      </c>
      <c r="H22" s="19"/>
      <c r="I22" s="19" t="s">
        <v>738</v>
      </c>
      <c r="J22" s="19" t="s">
        <v>170</v>
      </c>
      <c r="K22" s="19"/>
      <c r="L22" s="19"/>
      <c r="M22" s="19">
        <v>1</v>
      </c>
      <c r="N22" s="19" t="s">
        <v>433</v>
      </c>
      <c r="O22" s="19" t="s">
        <v>431</v>
      </c>
      <c r="P22" s="19" t="s">
        <v>433</v>
      </c>
      <c r="Q22" s="19" t="s">
        <v>7</v>
      </c>
      <c r="R22" s="19" t="s">
        <v>739</v>
      </c>
      <c r="S22" s="19" t="s">
        <v>7</v>
      </c>
    </row>
    <row r="23" spans="1:20" s="84" customFormat="1" ht="28.5">
      <c r="A23" s="36">
        <v>13</v>
      </c>
      <c r="B23" s="40" t="s">
        <v>379</v>
      </c>
      <c r="C23" s="9" t="s">
        <v>949</v>
      </c>
      <c r="D23" s="19" t="s">
        <v>950</v>
      </c>
      <c r="E23" s="19" t="s">
        <v>431</v>
      </c>
      <c r="F23" s="19"/>
      <c r="G23" s="125">
        <v>76880.06</v>
      </c>
      <c r="H23" s="19"/>
      <c r="I23" s="19" t="s">
        <v>425</v>
      </c>
      <c r="J23" s="19" t="s">
        <v>951</v>
      </c>
      <c r="K23" s="19"/>
      <c r="L23" s="405">
        <v>58</v>
      </c>
      <c r="M23" s="19">
        <v>1</v>
      </c>
      <c r="N23" s="19" t="s">
        <v>433</v>
      </c>
      <c r="O23" s="19" t="s">
        <v>433</v>
      </c>
      <c r="P23" s="19" t="s">
        <v>433</v>
      </c>
      <c r="Q23" s="19" t="s">
        <v>434</v>
      </c>
      <c r="R23" s="19" t="s">
        <v>440</v>
      </c>
      <c r="S23" s="19"/>
    </row>
    <row r="24" spans="1:20" s="84" customFormat="1" ht="22.5" customHeight="1">
      <c r="A24" s="36"/>
      <c r="B24" s="36"/>
      <c r="C24" s="631" t="s">
        <v>427</v>
      </c>
      <c r="D24" s="631"/>
      <c r="E24" s="631"/>
      <c r="F24" s="631"/>
      <c r="G24" s="117">
        <f>SUM(G11:G23)</f>
        <v>2246429.2400000002</v>
      </c>
      <c r="H24" s="117">
        <f>SUM(H12:H13)</f>
        <v>0</v>
      </c>
      <c r="I24" s="37">
        <f>SUM(I12:I13)</f>
        <v>0</v>
      </c>
      <c r="J24" s="39"/>
      <c r="K24" s="39"/>
      <c r="L24" s="39"/>
      <c r="M24" s="39"/>
      <c r="N24" s="39"/>
      <c r="O24" s="39"/>
      <c r="P24" s="39"/>
      <c r="Q24" s="39"/>
      <c r="R24" s="39"/>
      <c r="S24" s="39"/>
    </row>
    <row r="25" spans="1:20" s="35" customFormat="1" ht="18" customHeight="1">
      <c r="A25" s="628" t="s">
        <v>12</v>
      </c>
      <c r="B25" s="628"/>
      <c r="C25" s="632"/>
      <c r="D25" s="632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118"/>
    </row>
    <row r="26" spans="1:20" s="84" customFormat="1" ht="57">
      <c r="A26" s="36">
        <v>1</v>
      </c>
      <c r="B26" s="40" t="s">
        <v>379</v>
      </c>
      <c r="C26" s="9" t="s">
        <v>13</v>
      </c>
      <c r="D26" s="11" t="s">
        <v>14</v>
      </c>
      <c r="E26" s="10" t="s">
        <v>431</v>
      </c>
      <c r="F26" s="123">
        <v>1964</v>
      </c>
      <c r="G26" s="11">
        <v>225702.63</v>
      </c>
      <c r="H26" s="11"/>
      <c r="I26" s="82" t="s">
        <v>15</v>
      </c>
      <c r="J26" s="12" t="s">
        <v>16</v>
      </c>
      <c r="K26" s="12"/>
      <c r="L26" s="12"/>
      <c r="M26" s="94" t="s">
        <v>17</v>
      </c>
      <c r="N26" s="8" t="s">
        <v>433</v>
      </c>
      <c r="O26" s="8" t="s">
        <v>431</v>
      </c>
      <c r="P26" s="8" t="s">
        <v>433</v>
      </c>
      <c r="Q26" s="8" t="s">
        <v>434</v>
      </c>
      <c r="R26" s="8" t="s">
        <v>3</v>
      </c>
      <c r="S26" s="8" t="s">
        <v>7</v>
      </c>
    </row>
    <row r="27" spans="1:20" s="84" customFormat="1" ht="71.25">
      <c r="A27" s="36">
        <v>2</v>
      </c>
      <c r="B27" s="40" t="s">
        <v>379</v>
      </c>
      <c r="C27" s="9" t="s">
        <v>19</v>
      </c>
      <c r="D27" s="82" t="s">
        <v>14</v>
      </c>
      <c r="E27" s="10" t="s">
        <v>431</v>
      </c>
      <c r="F27" s="123">
        <v>1952</v>
      </c>
      <c r="G27" s="11">
        <v>202404.6</v>
      </c>
      <c r="H27" s="11"/>
      <c r="I27" s="82" t="s">
        <v>20</v>
      </c>
      <c r="J27" s="12" t="s">
        <v>21</v>
      </c>
      <c r="K27" s="12"/>
      <c r="L27" s="12"/>
      <c r="M27" s="94" t="s">
        <v>17</v>
      </c>
      <c r="N27" s="8" t="s">
        <v>433</v>
      </c>
      <c r="O27" s="8" t="s">
        <v>431</v>
      </c>
      <c r="P27" s="8" t="s">
        <v>433</v>
      </c>
      <c r="Q27" s="8" t="s">
        <v>434</v>
      </c>
      <c r="R27" s="8" t="s">
        <v>22</v>
      </c>
      <c r="S27" s="8" t="s">
        <v>7</v>
      </c>
    </row>
    <row r="28" spans="1:20" s="84" customFormat="1" ht="71.25">
      <c r="A28" s="36">
        <v>3</v>
      </c>
      <c r="B28" s="40" t="s">
        <v>379</v>
      </c>
      <c r="C28" s="9" t="s">
        <v>23</v>
      </c>
      <c r="D28" s="11" t="s">
        <v>14</v>
      </c>
      <c r="E28" s="10" t="s">
        <v>431</v>
      </c>
      <c r="F28" s="123">
        <v>1985</v>
      </c>
      <c r="G28" s="11">
        <v>1240680.31</v>
      </c>
      <c r="H28" s="11"/>
      <c r="I28" s="82" t="s">
        <v>20</v>
      </c>
      <c r="J28" s="12" t="s">
        <v>1</v>
      </c>
      <c r="K28" s="12"/>
      <c r="L28" s="12"/>
      <c r="M28" s="8">
        <v>1</v>
      </c>
      <c r="N28" s="8" t="s">
        <v>433</v>
      </c>
      <c r="O28" s="8" t="s">
        <v>431</v>
      </c>
      <c r="P28" s="8" t="s">
        <v>433</v>
      </c>
      <c r="Q28" s="8" t="s">
        <v>434</v>
      </c>
      <c r="R28" s="8" t="s">
        <v>3</v>
      </c>
      <c r="S28" s="8" t="s">
        <v>7</v>
      </c>
    </row>
    <row r="29" spans="1:20" s="84" customFormat="1" ht="57">
      <c r="A29" s="629">
        <v>4</v>
      </c>
      <c r="B29" s="40" t="s">
        <v>379</v>
      </c>
      <c r="C29" s="9" t="s">
        <v>24</v>
      </c>
      <c r="D29" s="82" t="s">
        <v>14</v>
      </c>
      <c r="E29" s="10" t="s">
        <v>431</v>
      </c>
      <c r="F29" s="123">
        <v>1985</v>
      </c>
      <c r="G29" s="11">
        <v>605663.22</v>
      </c>
      <c r="H29" s="11"/>
      <c r="I29" s="82" t="s">
        <v>15</v>
      </c>
      <c r="J29" s="12" t="s">
        <v>25</v>
      </c>
      <c r="K29" s="12"/>
      <c r="L29" s="12"/>
      <c r="M29" s="8">
        <v>2</v>
      </c>
      <c r="N29" s="8" t="s">
        <v>433</v>
      </c>
      <c r="O29" s="8" t="s">
        <v>431</v>
      </c>
      <c r="P29" s="8" t="s">
        <v>433</v>
      </c>
      <c r="Q29" s="8" t="s">
        <v>434</v>
      </c>
      <c r="R29" s="8" t="s">
        <v>3</v>
      </c>
      <c r="S29" s="8" t="s">
        <v>26</v>
      </c>
    </row>
    <row r="30" spans="1:20" s="84" customFormat="1" ht="28.5">
      <c r="A30" s="630"/>
      <c r="B30" s="40" t="s">
        <v>379</v>
      </c>
      <c r="C30" s="9" t="s">
        <v>27</v>
      </c>
      <c r="D30" s="82" t="s">
        <v>28</v>
      </c>
      <c r="E30" s="11"/>
      <c r="F30" s="127"/>
      <c r="G30" s="11">
        <v>316529.48</v>
      </c>
      <c r="H30" s="11"/>
      <c r="I30" s="82"/>
      <c r="J30" s="12"/>
      <c r="K30" s="12"/>
      <c r="L30" s="12"/>
      <c r="M30" s="8"/>
      <c r="N30" s="8"/>
      <c r="O30" s="8"/>
      <c r="P30" s="8"/>
      <c r="Q30" s="8"/>
      <c r="R30" s="8"/>
      <c r="S30" s="8"/>
    </row>
    <row r="31" spans="1:20" s="84" customFormat="1" ht="114">
      <c r="A31" s="36">
        <v>5</v>
      </c>
      <c r="B31" s="40" t="s">
        <v>379</v>
      </c>
      <c r="C31" s="9" t="s">
        <v>42</v>
      </c>
      <c r="D31" s="11" t="s">
        <v>14</v>
      </c>
      <c r="E31" s="10" t="s">
        <v>431</v>
      </c>
      <c r="F31" s="123">
        <v>1977</v>
      </c>
      <c r="G31" s="11">
        <v>191756.11</v>
      </c>
      <c r="H31" s="11"/>
      <c r="I31" s="82" t="s">
        <v>20</v>
      </c>
      <c r="J31" s="12" t="s">
        <v>43</v>
      </c>
      <c r="K31" s="12"/>
      <c r="L31" s="9" t="s">
        <v>44</v>
      </c>
      <c r="M31" s="8">
        <v>1</v>
      </c>
      <c r="N31" s="8" t="s">
        <v>433</v>
      </c>
      <c r="O31" s="8" t="s">
        <v>431</v>
      </c>
      <c r="P31" s="8" t="s">
        <v>433</v>
      </c>
      <c r="Q31" s="8" t="s">
        <v>434</v>
      </c>
      <c r="R31" s="8" t="s">
        <v>3</v>
      </c>
      <c r="S31" s="8" t="s">
        <v>7</v>
      </c>
    </row>
    <row r="32" spans="1:20" s="84" customFormat="1" ht="85.5">
      <c r="A32" s="629">
        <v>6</v>
      </c>
      <c r="B32" s="40" t="s">
        <v>379</v>
      </c>
      <c r="C32" s="9" t="s">
        <v>45</v>
      </c>
      <c r="D32" s="82" t="s">
        <v>46</v>
      </c>
      <c r="E32" s="10" t="s">
        <v>431</v>
      </c>
      <c r="F32" s="123">
        <v>1988</v>
      </c>
      <c r="G32" s="11">
        <v>383059.76</v>
      </c>
      <c r="H32" s="11"/>
      <c r="I32" s="82" t="s">
        <v>47</v>
      </c>
      <c r="J32" s="12" t="s">
        <v>48</v>
      </c>
      <c r="K32" s="12"/>
      <c r="L32" s="637">
        <v>977.52</v>
      </c>
      <c r="M32" s="636">
        <v>2</v>
      </c>
      <c r="N32" s="636" t="s">
        <v>431</v>
      </c>
      <c r="O32" s="636" t="s">
        <v>431</v>
      </c>
      <c r="P32" s="636" t="s">
        <v>433</v>
      </c>
      <c r="Q32" s="636" t="s">
        <v>49</v>
      </c>
      <c r="R32" s="636" t="s">
        <v>3</v>
      </c>
      <c r="S32" s="636" t="s">
        <v>7</v>
      </c>
    </row>
    <row r="33" spans="1:20" s="84" customFormat="1" ht="57">
      <c r="A33" s="630"/>
      <c r="B33" s="40" t="s">
        <v>379</v>
      </c>
      <c r="C33" s="9" t="s">
        <v>50</v>
      </c>
      <c r="D33" s="82" t="s">
        <v>51</v>
      </c>
      <c r="E33" s="10"/>
      <c r="F33" s="123"/>
      <c r="G33" s="11">
        <v>989553.54</v>
      </c>
      <c r="H33" s="12"/>
      <c r="I33" s="82"/>
      <c r="J33" s="12"/>
      <c r="K33" s="12"/>
      <c r="L33" s="637"/>
      <c r="M33" s="636"/>
      <c r="N33" s="636"/>
      <c r="O33" s="636"/>
      <c r="P33" s="636"/>
      <c r="Q33" s="636"/>
      <c r="R33" s="636"/>
      <c r="S33" s="636"/>
    </row>
    <row r="34" spans="1:20" s="602" customFormat="1" ht="56.25" customHeight="1">
      <c r="A34" s="593">
        <v>7</v>
      </c>
      <c r="B34" s="594" t="s">
        <v>379</v>
      </c>
      <c r="C34" s="595" t="s">
        <v>52</v>
      </c>
      <c r="D34" s="598" t="s">
        <v>14</v>
      </c>
      <c r="E34" s="599" t="s">
        <v>431</v>
      </c>
      <c r="F34" s="604">
        <v>1958</v>
      </c>
      <c r="G34" s="598">
        <v>1516618.8</v>
      </c>
      <c r="H34" s="598"/>
      <c r="I34" s="596" t="s">
        <v>15</v>
      </c>
      <c r="J34" s="600" t="s">
        <v>53</v>
      </c>
      <c r="K34" s="600"/>
      <c r="L34" s="595" t="s">
        <v>54</v>
      </c>
      <c r="M34" s="597">
        <v>1</v>
      </c>
      <c r="N34" s="597" t="s">
        <v>433</v>
      </c>
      <c r="O34" s="597" t="s">
        <v>431</v>
      </c>
      <c r="P34" s="597" t="s">
        <v>433</v>
      </c>
      <c r="Q34" s="597" t="s">
        <v>434</v>
      </c>
      <c r="R34" s="597" t="s">
        <v>22</v>
      </c>
      <c r="S34" s="597" t="s">
        <v>7</v>
      </c>
    </row>
    <row r="35" spans="1:20" s="84" customFormat="1" ht="53.25" customHeight="1">
      <c r="A35" s="629">
        <v>8</v>
      </c>
      <c r="B35" s="40" t="s">
        <v>379</v>
      </c>
      <c r="C35" s="9" t="s">
        <v>55</v>
      </c>
      <c r="D35" s="11" t="s">
        <v>14</v>
      </c>
      <c r="E35" s="641" t="s">
        <v>431</v>
      </c>
      <c r="F35" s="640">
        <v>2004</v>
      </c>
      <c r="G35" s="11">
        <v>122579</v>
      </c>
      <c r="H35" s="11"/>
      <c r="I35" s="639" t="s">
        <v>15</v>
      </c>
      <c r="J35" s="638" t="s">
        <v>56</v>
      </c>
      <c r="K35" s="12"/>
      <c r="L35" s="92">
        <v>84</v>
      </c>
      <c r="M35" s="636">
        <v>3</v>
      </c>
      <c r="N35" s="645" t="s">
        <v>431</v>
      </c>
      <c r="O35" s="636" t="s">
        <v>431</v>
      </c>
      <c r="P35" s="636" t="s">
        <v>433</v>
      </c>
      <c r="Q35" s="645" t="s">
        <v>57</v>
      </c>
      <c r="R35" s="636" t="s">
        <v>58</v>
      </c>
      <c r="S35" s="636" t="s">
        <v>7</v>
      </c>
    </row>
    <row r="36" spans="1:20" s="84" customFormat="1" ht="59.25" customHeight="1">
      <c r="A36" s="630"/>
      <c r="B36" s="40" t="s">
        <v>379</v>
      </c>
      <c r="C36" s="9" t="s">
        <v>59</v>
      </c>
      <c r="D36" s="82" t="s">
        <v>60</v>
      </c>
      <c r="E36" s="636"/>
      <c r="F36" s="636"/>
      <c r="G36" s="399">
        <v>1739126.11</v>
      </c>
      <c r="H36" s="11"/>
      <c r="I36" s="637"/>
      <c r="J36" s="638"/>
      <c r="K36" s="12"/>
      <c r="L36" s="92">
        <v>748.2</v>
      </c>
      <c r="M36" s="636"/>
      <c r="N36" s="645"/>
      <c r="O36" s="636"/>
      <c r="P36" s="636"/>
      <c r="Q36" s="645"/>
      <c r="R36" s="636"/>
      <c r="S36" s="636"/>
    </row>
    <row r="37" spans="1:20" s="84" customFormat="1" ht="48.75" customHeight="1">
      <c r="A37" s="36">
        <v>9</v>
      </c>
      <c r="B37" s="40" t="s">
        <v>379</v>
      </c>
      <c r="C37" s="9" t="s">
        <v>643</v>
      </c>
      <c r="D37" s="82" t="s">
        <v>430</v>
      </c>
      <c r="E37" s="8" t="s">
        <v>431</v>
      </c>
      <c r="F37" s="8"/>
      <c r="G37" s="11">
        <v>8840</v>
      </c>
      <c r="H37" s="11"/>
      <c r="I37" s="10" t="s">
        <v>425</v>
      </c>
      <c r="J37" s="12" t="s">
        <v>56</v>
      </c>
      <c r="K37" s="12"/>
      <c r="L37" s="12"/>
      <c r="M37" s="8">
        <v>1</v>
      </c>
      <c r="N37" s="8" t="s">
        <v>433</v>
      </c>
      <c r="O37" s="8" t="s">
        <v>433</v>
      </c>
      <c r="P37" s="8" t="s">
        <v>433</v>
      </c>
      <c r="Q37" s="94" t="s">
        <v>7</v>
      </c>
      <c r="R37" s="8" t="s">
        <v>7</v>
      </c>
      <c r="S37" s="8" t="s">
        <v>7</v>
      </c>
    </row>
    <row r="38" spans="1:20" s="84" customFormat="1" ht="48.75" customHeight="1">
      <c r="A38" s="36">
        <v>10</v>
      </c>
      <c r="B38" s="40" t="s">
        <v>379</v>
      </c>
      <c r="C38" s="9" t="s">
        <v>644</v>
      </c>
      <c r="D38" s="82" t="s">
        <v>430</v>
      </c>
      <c r="E38" s="8" t="s">
        <v>431</v>
      </c>
      <c r="F38" s="8"/>
      <c r="G38" s="11">
        <v>9240</v>
      </c>
      <c r="H38" s="11"/>
      <c r="I38" s="10" t="s">
        <v>425</v>
      </c>
      <c r="J38" s="12" t="s">
        <v>53</v>
      </c>
      <c r="K38" s="12"/>
      <c r="L38" s="12"/>
      <c r="M38" s="8">
        <v>1</v>
      </c>
      <c r="N38" s="8" t="s">
        <v>433</v>
      </c>
      <c r="O38" s="8" t="s">
        <v>433</v>
      </c>
      <c r="P38" s="8" t="s">
        <v>433</v>
      </c>
      <c r="Q38" s="94" t="s">
        <v>7</v>
      </c>
      <c r="R38" s="8" t="s">
        <v>7</v>
      </c>
      <c r="S38" s="8" t="s">
        <v>7</v>
      </c>
    </row>
    <row r="39" spans="1:20" s="84" customFormat="1" ht="48.75" customHeight="1">
      <c r="A39" s="36">
        <v>11</v>
      </c>
      <c r="B39" s="40" t="s">
        <v>379</v>
      </c>
      <c r="C39" s="9" t="s">
        <v>646</v>
      </c>
      <c r="D39" s="82" t="s">
        <v>430</v>
      </c>
      <c r="E39" s="8" t="s">
        <v>431</v>
      </c>
      <c r="F39" s="8"/>
      <c r="G39" s="11">
        <v>4300</v>
      </c>
      <c r="H39" s="11"/>
      <c r="I39" s="10" t="s">
        <v>425</v>
      </c>
      <c r="J39" s="12" t="s">
        <v>645</v>
      </c>
      <c r="K39" s="12"/>
      <c r="L39" s="12"/>
      <c r="M39" s="8">
        <v>1</v>
      </c>
      <c r="N39" s="8" t="s">
        <v>433</v>
      </c>
      <c r="O39" s="8" t="s">
        <v>433</v>
      </c>
      <c r="P39" s="8" t="s">
        <v>433</v>
      </c>
      <c r="Q39" s="94" t="s">
        <v>7</v>
      </c>
      <c r="R39" s="8" t="s">
        <v>7</v>
      </c>
      <c r="S39" s="8" t="s">
        <v>7</v>
      </c>
    </row>
    <row r="40" spans="1:20" s="84" customFormat="1" ht="48.75" customHeight="1">
      <c r="A40" s="36">
        <v>12</v>
      </c>
      <c r="B40" s="40" t="s">
        <v>379</v>
      </c>
      <c r="C40" s="9" t="s">
        <v>693</v>
      </c>
      <c r="D40" s="82" t="s">
        <v>430</v>
      </c>
      <c r="E40" s="8" t="s">
        <v>431</v>
      </c>
      <c r="F40" s="8"/>
      <c r="G40" s="11">
        <v>11970</v>
      </c>
      <c r="H40" s="11"/>
      <c r="I40" s="10" t="s">
        <v>425</v>
      </c>
      <c r="J40" s="12" t="s">
        <v>1</v>
      </c>
      <c r="K40" s="12"/>
      <c r="L40" s="12"/>
      <c r="M40" s="8">
        <v>1</v>
      </c>
      <c r="N40" s="8" t="s">
        <v>433</v>
      </c>
      <c r="O40" s="8" t="s">
        <v>433</v>
      </c>
      <c r="P40" s="8" t="s">
        <v>433</v>
      </c>
      <c r="Q40" s="94" t="s">
        <v>7</v>
      </c>
      <c r="R40" s="8" t="s">
        <v>7</v>
      </c>
      <c r="S40" s="8" t="s">
        <v>7</v>
      </c>
    </row>
    <row r="41" spans="1:20" s="84" customFormat="1" ht="48.75" customHeight="1">
      <c r="A41" s="36">
        <v>13</v>
      </c>
      <c r="B41" s="40" t="s">
        <v>379</v>
      </c>
      <c r="C41" s="9" t="s">
        <v>723</v>
      </c>
      <c r="D41" s="82" t="s">
        <v>724</v>
      </c>
      <c r="E41" s="8" t="s">
        <v>431</v>
      </c>
      <c r="F41" s="8"/>
      <c r="G41" s="11">
        <v>5700</v>
      </c>
      <c r="H41" s="11"/>
      <c r="I41" s="10" t="s">
        <v>425</v>
      </c>
      <c r="J41" s="12" t="s">
        <v>25</v>
      </c>
      <c r="K41" s="12"/>
      <c r="L41" s="12"/>
      <c r="M41" s="8">
        <v>1</v>
      </c>
      <c r="N41" s="8" t="s">
        <v>433</v>
      </c>
      <c r="O41" s="8" t="s">
        <v>433</v>
      </c>
      <c r="P41" s="8" t="s">
        <v>433</v>
      </c>
      <c r="Q41" s="94" t="s">
        <v>7</v>
      </c>
      <c r="R41" s="8" t="s">
        <v>7</v>
      </c>
      <c r="S41" s="8" t="s">
        <v>7</v>
      </c>
    </row>
    <row r="42" spans="1:20" s="602" customFormat="1" ht="48.75" customHeight="1">
      <c r="A42" s="593">
        <v>14</v>
      </c>
      <c r="B42" s="594" t="s">
        <v>379</v>
      </c>
      <c r="C42" s="595" t="s">
        <v>1183</v>
      </c>
      <c r="D42" s="596" t="s">
        <v>1184</v>
      </c>
      <c r="E42" s="597" t="s">
        <v>431</v>
      </c>
      <c r="F42" s="597">
        <v>2025</v>
      </c>
      <c r="G42" s="598">
        <v>6155057.5</v>
      </c>
      <c r="H42" s="598"/>
      <c r="I42" s="603" t="s">
        <v>1185</v>
      </c>
      <c r="J42" s="600" t="s">
        <v>1186</v>
      </c>
      <c r="K42" s="600"/>
      <c r="L42" s="600">
        <v>819.2</v>
      </c>
      <c r="M42" s="597">
        <v>2</v>
      </c>
      <c r="N42" s="597" t="s">
        <v>433</v>
      </c>
      <c r="O42" s="597" t="s">
        <v>431</v>
      </c>
      <c r="P42" s="597" t="s">
        <v>433</v>
      </c>
      <c r="Q42" s="601" t="s">
        <v>2</v>
      </c>
      <c r="R42" s="597" t="s">
        <v>3</v>
      </c>
      <c r="S42" s="601" t="s">
        <v>1187</v>
      </c>
    </row>
    <row r="43" spans="1:20" s="84" customFormat="1" ht="24.6" customHeight="1">
      <c r="A43" s="36"/>
      <c r="B43" s="36"/>
      <c r="C43" s="626" t="s">
        <v>61</v>
      </c>
      <c r="D43" s="626"/>
      <c r="E43" s="626"/>
      <c r="F43" s="626"/>
      <c r="G43" s="117">
        <f>SUM(G26:G42)</f>
        <v>13728781.059999999</v>
      </c>
      <c r="H43" s="117">
        <f>SUM(H26:H35)</f>
        <v>0</v>
      </c>
      <c r="I43" s="37"/>
      <c r="J43" s="39"/>
      <c r="K43" s="39"/>
      <c r="L43" s="39"/>
      <c r="M43" s="39"/>
      <c r="N43" s="39"/>
      <c r="O43" s="39"/>
      <c r="P43" s="39"/>
      <c r="Q43" s="39"/>
      <c r="R43" s="39"/>
      <c r="S43" s="39"/>
    </row>
    <row r="44" spans="1:20" s="35" customFormat="1" ht="19.5" customHeight="1">
      <c r="A44" s="628" t="s">
        <v>62</v>
      </c>
      <c r="B44" s="628"/>
      <c r="C44" s="632"/>
      <c r="D44" s="632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118"/>
    </row>
    <row r="45" spans="1:20" s="84" customFormat="1" ht="57" customHeight="1">
      <c r="A45" s="36">
        <v>1</v>
      </c>
      <c r="B45" s="40" t="s">
        <v>379</v>
      </c>
      <c r="C45" s="9" t="s">
        <v>63</v>
      </c>
      <c r="D45" s="82" t="s">
        <v>60</v>
      </c>
      <c r="E45" s="10" t="s">
        <v>431</v>
      </c>
      <c r="F45" s="123">
        <v>1974</v>
      </c>
      <c r="G45" s="11">
        <v>656929.57999999996</v>
      </c>
      <c r="H45" s="11"/>
      <c r="I45" s="11" t="s">
        <v>64</v>
      </c>
      <c r="J45" s="12" t="s">
        <v>53</v>
      </c>
      <c r="K45" s="12"/>
      <c r="L45" s="12">
        <v>220.86</v>
      </c>
      <c r="M45" s="8">
        <v>1</v>
      </c>
      <c r="N45" s="8" t="s">
        <v>433</v>
      </c>
      <c r="O45" s="8" t="s">
        <v>431</v>
      </c>
      <c r="P45" s="8" t="s">
        <v>433</v>
      </c>
      <c r="Q45" s="8" t="s">
        <v>65</v>
      </c>
      <c r="R45" s="8" t="s">
        <v>439</v>
      </c>
      <c r="S45" s="8" t="s">
        <v>440</v>
      </c>
    </row>
    <row r="46" spans="1:20" s="84" customFormat="1" ht="54" customHeight="1" thickBot="1">
      <c r="A46" s="36">
        <v>2</v>
      </c>
      <c r="B46" s="40" t="s">
        <v>411</v>
      </c>
      <c r="C46" s="9" t="s">
        <v>29</v>
      </c>
      <c r="D46" s="82" t="s">
        <v>60</v>
      </c>
      <c r="E46" s="121" t="s">
        <v>431</v>
      </c>
      <c r="F46" s="128" t="s">
        <v>504</v>
      </c>
      <c r="G46" s="519">
        <v>8824236.9100000001</v>
      </c>
      <c r="H46" s="11"/>
      <c r="I46" s="11"/>
      <c r="J46" s="12" t="s">
        <v>170</v>
      </c>
      <c r="K46" s="12"/>
      <c r="L46" s="92">
        <v>2426</v>
      </c>
      <c r="M46" s="8">
        <v>3</v>
      </c>
      <c r="N46" s="8" t="s">
        <v>431</v>
      </c>
      <c r="O46" s="8" t="s">
        <v>431</v>
      </c>
      <c r="P46" s="8" t="s">
        <v>431</v>
      </c>
      <c r="Q46" s="8" t="s">
        <v>2</v>
      </c>
      <c r="R46" s="8" t="s">
        <v>439</v>
      </c>
      <c r="S46" s="8" t="s">
        <v>440</v>
      </c>
    </row>
    <row r="47" spans="1:20" s="84" customFormat="1" ht="54" customHeight="1" thickBot="1">
      <c r="A47" s="36">
        <v>3</v>
      </c>
      <c r="B47" s="40" t="s">
        <v>379</v>
      </c>
      <c r="C47" s="547" t="s">
        <v>1101</v>
      </c>
      <c r="D47" s="82"/>
      <c r="E47" s="548" t="s">
        <v>384</v>
      </c>
      <c r="F47" s="128" t="s">
        <v>983</v>
      </c>
      <c r="G47" s="519">
        <v>15000</v>
      </c>
      <c r="H47" s="11"/>
      <c r="I47" s="11"/>
      <c r="J47" s="12"/>
      <c r="K47" s="12"/>
      <c r="L47" s="92"/>
      <c r="M47" s="8"/>
      <c r="N47" s="8"/>
      <c r="O47" s="8"/>
      <c r="P47" s="8"/>
      <c r="Q47" s="8"/>
      <c r="R47" s="8"/>
      <c r="S47" s="8"/>
    </row>
    <row r="48" spans="1:20" s="84" customFormat="1" ht="54" customHeight="1" thickBot="1">
      <c r="A48" s="36">
        <v>4</v>
      </c>
      <c r="B48" s="40" t="s">
        <v>379</v>
      </c>
      <c r="C48" s="547" t="s">
        <v>1102</v>
      </c>
      <c r="D48" s="82"/>
      <c r="E48" s="548" t="s">
        <v>384</v>
      </c>
      <c r="F48" s="128" t="s">
        <v>983</v>
      </c>
      <c r="G48" s="519">
        <v>43000</v>
      </c>
      <c r="H48" s="11"/>
      <c r="I48" s="11"/>
      <c r="J48" s="12"/>
      <c r="K48" s="12"/>
      <c r="L48" s="92"/>
      <c r="M48" s="8"/>
      <c r="N48" s="8"/>
      <c r="O48" s="8"/>
      <c r="P48" s="8"/>
      <c r="Q48" s="8"/>
      <c r="R48" s="8"/>
      <c r="S48" s="8"/>
    </row>
    <row r="49" spans="1:20" s="84" customFormat="1" ht="21.6" customHeight="1">
      <c r="A49" s="36"/>
      <c r="B49" s="36"/>
      <c r="C49" s="626" t="s">
        <v>61</v>
      </c>
      <c r="D49" s="626"/>
      <c r="E49" s="626"/>
      <c r="F49" s="626"/>
      <c r="G49" s="117">
        <f>SUM(G45:G48)</f>
        <v>9539166.4900000002</v>
      </c>
      <c r="H49" s="117">
        <f>SUM(H45:H45)</f>
        <v>0</v>
      </c>
      <c r="I49" s="37"/>
      <c r="J49" s="39"/>
      <c r="K49" s="39"/>
      <c r="L49" s="39"/>
      <c r="M49" s="39"/>
      <c r="N49" s="39"/>
      <c r="O49" s="39"/>
      <c r="P49" s="39"/>
      <c r="Q49" s="39"/>
      <c r="R49" s="39"/>
      <c r="S49" s="39"/>
    </row>
    <row r="50" spans="1:20" s="35" customFormat="1" ht="18.75" customHeight="1">
      <c r="A50" s="628" t="s">
        <v>66</v>
      </c>
      <c r="B50" s="628"/>
      <c r="C50" s="628"/>
      <c r="D50" s="628"/>
      <c r="E50" s="9"/>
      <c r="F50" s="9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118"/>
    </row>
    <row r="51" spans="1:20" s="84" customFormat="1" ht="60.75" customHeight="1">
      <c r="A51" s="129">
        <v>2</v>
      </c>
      <c r="B51" s="40" t="s">
        <v>379</v>
      </c>
      <c r="C51" s="130" t="s">
        <v>727</v>
      </c>
      <c r="D51" s="33" t="s">
        <v>728</v>
      </c>
      <c r="E51" s="132" t="s">
        <v>431</v>
      </c>
      <c r="F51" s="133">
        <v>1985</v>
      </c>
      <c r="G51" s="27">
        <v>500</v>
      </c>
      <c r="H51" s="27"/>
      <c r="I51" s="27" t="s">
        <v>425</v>
      </c>
      <c r="J51" s="12" t="s">
        <v>170</v>
      </c>
      <c r="K51" s="12"/>
      <c r="L51" s="12" t="s">
        <v>503</v>
      </c>
      <c r="M51" s="8">
        <v>1</v>
      </c>
      <c r="N51" s="8" t="s">
        <v>433</v>
      </c>
      <c r="O51" s="8"/>
      <c r="P51" s="8" t="s">
        <v>433</v>
      </c>
      <c r="Q51" s="94"/>
      <c r="R51" s="8"/>
      <c r="S51" s="94"/>
    </row>
    <row r="52" spans="1:20" s="84" customFormat="1" ht="24.6" customHeight="1">
      <c r="A52" s="129"/>
      <c r="B52" s="129"/>
      <c r="C52" s="642" t="s">
        <v>427</v>
      </c>
      <c r="D52" s="643"/>
      <c r="E52" s="643"/>
      <c r="F52" s="644"/>
      <c r="G52" s="117">
        <f>SUM(G51:G51)</f>
        <v>500</v>
      </c>
      <c r="H52" s="136">
        <f>SUM(H51:H51)</f>
        <v>0</v>
      </c>
      <c r="I52" s="134"/>
      <c r="J52" s="12"/>
      <c r="K52" s="12"/>
      <c r="L52" s="12"/>
      <c r="M52" s="12"/>
      <c r="N52" s="12"/>
      <c r="O52" s="12"/>
      <c r="P52" s="12"/>
      <c r="Q52" s="12"/>
      <c r="R52" s="12"/>
      <c r="S52" s="12"/>
    </row>
    <row r="53" spans="1:20" s="35" customFormat="1" ht="15.75" customHeight="1">
      <c r="A53" s="628" t="s">
        <v>74</v>
      </c>
      <c r="B53" s="628"/>
      <c r="C53" s="632"/>
      <c r="D53" s="632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118"/>
    </row>
    <row r="54" spans="1:20" s="5" customFormat="1" ht="48.75" customHeight="1">
      <c r="A54" s="36">
        <v>1</v>
      </c>
      <c r="B54" s="40" t="s">
        <v>379</v>
      </c>
      <c r="C54" s="9" t="s">
        <v>76</v>
      </c>
      <c r="D54" s="10" t="s">
        <v>75</v>
      </c>
      <c r="E54" s="10" t="s">
        <v>431</v>
      </c>
      <c r="F54" s="8">
        <v>2011</v>
      </c>
      <c r="G54" s="11">
        <v>217880.18</v>
      </c>
      <c r="H54" s="11"/>
      <c r="I54" s="11" t="s">
        <v>425</v>
      </c>
      <c r="J54" s="12" t="s">
        <v>16</v>
      </c>
      <c r="K54" s="12"/>
      <c r="L54" s="12">
        <v>6100</v>
      </c>
      <c r="M54" s="12"/>
      <c r="N54" s="12"/>
      <c r="O54" s="12"/>
      <c r="P54" s="12"/>
      <c r="Q54" s="12"/>
      <c r="R54" s="12"/>
      <c r="S54" s="12"/>
    </row>
    <row r="55" spans="1:20" s="5" customFormat="1" ht="48.75" customHeight="1">
      <c r="A55" s="36">
        <v>3</v>
      </c>
      <c r="B55" s="40" t="s">
        <v>379</v>
      </c>
      <c r="C55" s="9" t="s">
        <v>39</v>
      </c>
      <c r="D55" s="10" t="s">
        <v>40</v>
      </c>
      <c r="E55" s="10" t="s">
        <v>431</v>
      </c>
      <c r="F55" s="8">
        <v>2013</v>
      </c>
      <c r="G55" s="11">
        <v>5339530.6100000003</v>
      </c>
      <c r="H55" s="11"/>
      <c r="I55" s="11" t="s">
        <v>41</v>
      </c>
      <c r="J55" s="12" t="s">
        <v>170</v>
      </c>
      <c r="K55" s="12"/>
      <c r="L55" s="12">
        <v>43000</v>
      </c>
      <c r="M55" s="12"/>
      <c r="N55" s="12"/>
      <c r="O55" s="12"/>
      <c r="P55" s="12"/>
      <c r="Q55" s="12"/>
      <c r="R55" s="12"/>
      <c r="S55" s="12"/>
    </row>
    <row r="56" spans="1:20" s="5" customFormat="1" ht="48.75" customHeight="1">
      <c r="A56" s="36">
        <v>4</v>
      </c>
      <c r="B56" s="40" t="s">
        <v>379</v>
      </c>
      <c r="C56" s="9" t="s">
        <v>443</v>
      </c>
      <c r="D56" s="10" t="s">
        <v>40</v>
      </c>
      <c r="E56" s="10" t="s">
        <v>431</v>
      </c>
      <c r="F56" s="8">
        <v>2014</v>
      </c>
      <c r="G56" s="11">
        <v>33528.1</v>
      </c>
      <c r="H56" s="11"/>
      <c r="I56" s="11" t="s">
        <v>425</v>
      </c>
      <c r="J56" s="12" t="s">
        <v>449</v>
      </c>
      <c r="K56" s="12"/>
      <c r="L56" s="12">
        <v>120</v>
      </c>
      <c r="M56" s="12"/>
      <c r="N56" s="12"/>
      <c r="O56" s="12"/>
      <c r="P56" s="12"/>
      <c r="Q56" s="12"/>
      <c r="R56" s="12"/>
      <c r="S56" s="12"/>
    </row>
    <row r="57" spans="1:20" s="5" customFormat="1" ht="48.75" customHeight="1">
      <c r="A57" s="36">
        <v>5</v>
      </c>
      <c r="B57" s="40" t="s">
        <v>379</v>
      </c>
      <c r="C57" s="9" t="s">
        <v>447</v>
      </c>
      <c r="D57" s="10" t="s">
        <v>40</v>
      </c>
      <c r="E57" s="10" t="s">
        <v>431</v>
      </c>
      <c r="F57" s="8">
        <v>2014</v>
      </c>
      <c r="G57" s="11">
        <v>22113.1</v>
      </c>
      <c r="H57" s="11"/>
      <c r="I57" s="11" t="s">
        <v>425</v>
      </c>
      <c r="J57" s="12" t="s">
        <v>448</v>
      </c>
      <c r="K57" s="12"/>
      <c r="L57" s="12">
        <v>120</v>
      </c>
      <c r="M57" s="12"/>
      <c r="N57" s="12"/>
      <c r="O57" s="12"/>
      <c r="P57" s="12"/>
      <c r="Q57" s="12"/>
      <c r="R57" s="12"/>
      <c r="S57" s="12"/>
    </row>
    <row r="58" spans="1:20" s="5" customFormat="1" ht="48.75" customHeight="1">
      <c r="A58" s="36">
        <v>6</v>
      </c>
      <c r="B58" s="40" t="s">
        <v>379</v>
      </c>
      <c r="C58" s="9" t="s">
        <v>480</v>
      </c>
      <c r="D58" s="10" t="s">
        <v>40</v>
      </c>
      <c r="E58" s="10" t="s">
        <v>431</v>
      </c>
      <c r="F58" s="8">
        <v>2014</v>
      </c>
      <c r="G58" s="519">
        <v>188257.85</v>
      </c>
      <c r="H58" s="11"/>
      <c r="I58" s="11" t="s">
        <v>425</v>
      </c>
      <c r="J58" s="12" t="s">
        <v>170</v>
      </c>
      <c r="K58" s="12"/>
      <c r="L58" s="12">
        <v>117</v>
      </c>
      <c r="M58" s="12"/>
      <c r="N58" s="12"/>
      <c r="O58" s="12"/>
      <c r="P58" s="12"/>
      <c r="Q58" s="12"/>
      <c r="R58" s="12"/>
      <c r="S58" s="12"/>
    </row>
    <row r="59" spans="1:20" s="5" customFormat="1" ht="48.75" customHeight="1">
      <c r="A59" s="36">
        <v>7</v>
      </c>
      <c r="B59" s="40" t="s">
        <v>379</v>
      </c>
      <c r="C59" s="9" t="s">
        <v>521</v>
      </c>
      <c r="D59" s="10" t="s">
        <v>40</v>
      </c>
      <c r="E59" s="10" t="s">
        <v>431</v>
      </c>
      <c r="F59" s="8">
        <v>2014</v>
      </c>
      <c r="G59" s="519">
        <v>1992254</v>
      </c>
      <c r="H59" s="11"/>
      <c r="I59" s="11" t="s">
        <v>425</v>
      </c>
      <c r="J59" s="12" t="s">
        <v>522</v>
      </c>
      <c r="K59" s="12"/>
      <c r="L59" s="12"/>
      <c r="M59" s="12"/>
      <c r="N59" s="12"/>
      <c r="O59" s="12"/>
      <c r="P59" s="12"/>
      <c r="Q59" s="12"/>
      <c r="R59" s="12"/>
      <c r="S59" s="12"/>
    </row>
    <row r="60" spans="1:20" s="5" customFormat="1" ht="48.75" customHeight="1">
      <c r="A60" s="36">
        <v>8</v>
      </c>
      <c r="B60" s="40" t="s">
        <v>379</v>
      </c>
      <c r="C60" s="9" t="s">
        <v>536</v>
      </c>
      <c r="D60" s="10" t="s">
        <v>40</v>
      </c>
      <c r="E60" s="10" t="s">
        <v>431</v>
      </c>
      <c r="F60" s="8">
        <v>2012</v>
      </c>
      <c r="G60" s="11">
        <v>39467</v>
      </c>
      <c r="H60" s="11"/>
      <c r="I60" s="11" t="s">
        <v>425</v>
      </c>
      <c r="J60" s="12" t="s">
        <v>25</v>
      </c>
      <c r="K60" s="12"/>
      <c r="L60" s="12"/>
      <c r="M60" s="12"/>
      <c r="N60" s="12"/>
      <c r="O60" s="12"/>
      <c r="P60" s="12"/>
      <c r="Q60" s="12"/>
      <c r="R60" s="12"/>
      <c r="S60" s="12"/>
    </row>
    <row r="61" spans="1:20" s="5" customFormat="1" ht="48.75" customHeight="1">
      <c r="A61" s="36">
        <v>9</v>
      </c>
      <c r="B61" s="40" t="s">
        <v>379</v>
      </c>
      <c r="C61" s="9" t="s">
        <v>655</v>
      </c>
      <c r="D61" s="10" t="s">
        <v>656</v>
      </c>
      <c r="E61" s="10" t="s">
        <v>431</v>
      </c>
      <c r="F61" s="8">
        <v>2018</v>
      </c>
      <c r="G61" s="11">
        <v>98532.58</v>
      </c>
      <c r="H61" s="11"/>
      <c r="I61" s="11" t="s">
        <v>41</v>
      </c>
      <c r="J61" s="12" t="s">
        <v>657</v>
      </c>
      <c r="K61" s="12"/>
      <c r="L61" s="12"/>
      <c r="M61" s="12"/>
      <c r="N61" s="12"/>
      <c r="O61" s="12"/>
      <c r="P61" s="12"/>
      <c r="Q61" s="12"/>
      <c r="R61" s="12"/>
      <c r="S61" s="12"/>
    </row>
    <row r="62" spans="1:20" s="5" customFormat="1" ht="48.75" customHeight="1">
      <c r="A62" s="36">
        <v>10</v>
      </c>
      <c r="B62" s="40" t="s">
        <v>379</v>
      </c>
      <c r="C62" s="9" t="s">
        <v>650</v>
      </c>
      <c r="D62" s="10" t="s">
        <v>40</v>
      </c>
      <c r="E62" s="10" t="s">
        <v>431</v>
      </c>
      <c r="F62" s="8">
        <v>2019</v>
      </c>
      <c r="G62" s="11">
        <v>333022.59999999998</v>
      </c>
      <c r="H62" s="11"/>
      <c r="I62" s="11" t="s">
        <v>425</v>
      </c>
      <c r="J62" s="12" t="s">
        <v>48</v>
      </c>
      <c r="K62" s="12"/>
      <c r="L62" s="12"/>
      <c r="M62" s="12"/>
      <c r="N62" s="12"/>
      <c r="O62" s="12"/>
      <c r="P62" s="12"/>
      <c r="Q62" s="12"/>
      <c r="R62" s="12"/>
      <c r="S62" s="12"/>
    </row>
    <row r="63" spans="1:20" s="5" customFormat="1" ht="48.75" customHeight="1">
      <c r="A63" s="36">
        <v>11</v>
      </c>
      <c r="B63" s="40" t="s">
        <v>379</v>
      </c>
      <c r="C63" s="83" t="s">
        <v>692</v>
      </c>
      <c r="D63" s="10" t="s">
        <v>40</v>
      </c>
      <c r="E63" s="10" t="s">
        <v>431</v>
      </c>
      <c r="F63" s="8">
        <v>2021</v>
      </c>
      <c r="G63" s="11">
        <v>61211.78</v>
      </c>
      <c r="H63" s="11"/>
      <c r="I63" s="11" t="s">
        <v>425</v>
      </c>
      <c r="J63" s="12" t="s">
        <v>522</v>
      </c>
      <c r="K63" s="12"/>
      <c r="L63" s="12"/>
      <c r="M63" s="12"/>
      <c r="N63" s="12"/>
      <c r="O63" s="12"/>
      <c r="P63" s="12"/>
      <c r="Q63" s="12"/>
      <c r="R63" s="12"/>
      <c r="S63" s="12"/>
    </row>
    <row r="64" spans="1:20" s="5" customFormat="1" ht="48.75" customHeight="1">
      <c r="A64" s="36">
        <v>12</v>
      </c>
      <c r="B64" s="40" t="s">
        <v>379</v>
      </c>
      <c r="C64" s="9" t="s">
        <v>729</v>
      </c>
      <c r="D64" s="10" t="s">
        <v>40</v>
      </c>
      <c r="E64" s="10" t="s">
        <v>431</v>
      </c>
      <c r="F64" s="8">
        <v>2022</v>
      </c>
      <c r="G64" s="11">
        <v>24000</v>
      </c>
      <c r="H64" s="11"/>
      <c r="I64" s="11" t="s">
        <v>425</v>
      </c>
      <c r="J64" s="12" t="s">
        <v>25</v>
      </c>
      <c r="K64" s="12"/>
      <c r="L64" s="12"/>
      <c r="M64" s="12"/>
      <c r="N64" s="12"/>
      <c r="O64" s="12"/>
      <c r="P64" s="12"/>
      <c r="Q64" s="12"/>
      <c r="R64" s="12"/>
      <c r="S64" s="12"/>
    </row>
    <row r="65" spans="1:19" s="5" customFormat="1" ht="48.75" customHeight="1">
      <c r="A65" s="36">
        <v>13</v>
      </c>
      <c r="B65" s="40" t="s">
        <v>379</v>
      </c>
      <c r="C65" s="9" t="s">
        <v>730</v>
      </c>
      <c r="D65" s="10" t="s">
        <v>40</v>
      </c>
      <c r="E65" s="10" t="s">
        <v>431</v>
      </c>
      <c r="F65" s="8">
        <v>2022</v>
      </c>
      <c r="G65" s="11">
        <v>74953.78</v>
      </c>
      <c r="H65" s="11"/>
      <c r="I65" s="11" t="s">
        <v>425</v>
      </c>
      <c r="J65" s="12" t="s">
        <v>170</v>
      </c>
      <c r="K65" s="12"/>
      <c r="L65" s="12"/>
      <c r="M65" s="12"/>
      <c r="N65" s="12"/>
      <c r="O65" s="12"/>
      <c r="P65" s="12"/>
      <c r="Q65" s="12"/>
      <c r="R65" s="12"/>
      <c r="S65" s="12"/>
    </row>
    <row r="66" spans="1:19" s="5" customFormat="1" ht="48.75" customHeight="1">
      <c r="A66" s="36">
        <v>14</v>
      </c>
      <c r="B66" s="40" t="s">
        <v>379</v>
      </c>
      <c r="C66" s="9" t="s">
        <v>731</v>
      </c>
      <c r="D66" s="10" t="s">
        <v>40</v>
      </c>
      <c r="E66" s="10" t="s">
        <v>431</v>
      </c>
      <c r="F66" s="8">
        <v>2022</v>
      </c>
      <c r="G66" s="11">
        <v>33188.11</v>
      </c>
      <c r="H66" s="11"/>
      <c r="I66" s="11" t="s">
        <v>425</v>
      </c>
      <c r="J66" s="12" t="s">
        <v>53</v>
      </c>
      <c r="K66" s="12"/>
      <c r="L66" s="12"/>
      <c r="M66" s="12"/>
      <c r="N66" s="12"/>
      <c r="O66" s="12"/>
      <c r="P66" s="12"/>
      <c r="Q66" s="12"/>
      <c r="R66" s="12"/>
      <c r="S66" s="12"/>
    </row>
    <row r="67" spans="1:19" s="5" customFormat="1" ht="48.75" customHeight="1">
      <c r="A67" s="36">
        <v>15</v>
      </c>
      <c r="B67" s="40" t="s">
        <v>379</v>
      </c>
      <c r="C67" s="9" t="s">
        <v>732</v>
      </c>
      <c r="D67" s="10" t="s">
        <v>40</v>
      </c>
      <c r="E67" s="10" t="s">
        <v>431</v>
      </c>
      <c r="F67" s="8">
        <v>2023</v>
      </c>
      <c r="G67" s="11">
        <v>36531.68</v>
      </c>
      <c r="H67" s="11"/>
      <c r="I67" s="11" t="s">
        <v>425</v>
      </c>
      <c r="J67" s="12" t="s">
        <v>53</v>
      </c>
      <c r="K67" s="12"/>
      <c r="L67" s="12"/>
      <c r="M67" s="12"/>
      <c r="N67" s="12"/>
      <c r="O67" s="12"/>
      <c r="P67" s="12"/>
      <c r="Q67" s="12"/>
      <c r="R67" s="12"/>
      <c r="S67" s="12"/>
    </row>
    <row r="68" spans="1:19" s="5" customFormat="1" ht="48.75" customHeight="1">
      <c r="A68" s="36">
        <v>16</v>
      </c>
      <c r="B68" s="40" t="s">
        <v>379</v>
      </c>
      <c r="C68" s="9" t="s">
        <v>733</v>
      </c>
      <c r="D68" s="10" t="s">
        <v>40</v>
      </c>
      <c r="E68" s="10" t="s">
        <v>431</v>
      </c>
      <c r="F68" s="8">
        <v>2023</v>
      </c>
      <c r="G68" s="11">
        <v>13390</v>
      </c>
      <c r="H68" s="11"/>
      <c r="I68" s="11" t="s">
        <v>425</v>
      </c>
      <c r="J68" s="12" t="s">
        <v>48</v>
      </c>
      <c r="K68" s="12"/>
      <c r="L68" s="12"/>
      <c r="M68" s="12"/>
      <c r="N68" s="12"/>
      <c r="O68" s="12"/>
      <c r="P68" s="12"/>
      <c r="Q68" s="12"/>
      <c r="R68" s="12"/>
      <c r="S68" s="12"/>
    </row>
    <row r="69" spans="1:19" s="5" customFormat="1" ht="48.75" customHeight="1">
      <c r="A69" s="36">
        <v>17</v>
      </c>
      <c r="B69" s="40" t="s">
        <v>379</v>
      </c>
      <c r="C69" s="9" t="s">
        <v>734</v>
      </c>
      <c r="D69" s="10" t="s">
        <v>40</v>
      </c>
      <c r="E69" s="10" t="s">
        <v>431</v>
      </c>
      <c r="F69" s="8">
        <v>2023</v>
      </c>
      <c r="G69" s="11">
        <v>27887.7</v>
      </c>
      <c r="H69" s="11"/>
      <c r="I69" s="11" t="s">
        <v>425</v>
      </c>
      <c r="J69" s="12" t="s">
        <v>1</v>
      </c>
      <c r="K69" s="12"/>
      <c r="L69" s="12"/>
      <c r="M69" s="12"/>
      <c r="N69" s="12"/>
      <c r="O69" s="12"/>
      <c r="P69" s="12"/>
      <c r="Q69" s="12"/>
      <c r="R69" s="12"/>
      <c r="S69" s="12"/>
    </row>
    <row r="70" spans="1:19" s="5" customFormat="1" ht="48.75" customHeight="1">
      <c r="A70" s="36">
        <v>18</v>
      </c>
      <c r="B70" s="40" t="s">
        <v>379</v>
      </c>
      <c r="C70" s="9" t="s">
        <v>735</v>
      </c>
      <c r="D70" s="10" t="s">
        <v>40</v>
      </c>
      <c r="E70" s="10" t="s">
        <v>431</v>
      </c>
      <c r="F70" s="8">
        <v>2023</v>
      </c>
      <c r="G70" s="11">
        <v>61862.879999999997</v>
      </c>
      <c r="H70" s="11"/>
      <c r="I70" s="11" t="s">
        <v>425</v>
      </c>
      <c r="J70" s="12" t="s">
        <v>56</v>
      </c>
      <c r="K70" s="12"/>
      <c r="L70" s="12"/>
      <c r="M70" s="12"/>
      <c r="N70" s="12"/>
      <c r="O70" s="12"/>
      <c r="P70" s="12"/>
      <c r="Q70" s="12"/>
      <c r="R70" s="12"/>
      <c r="S70" s="12"/>
    </row>
    <row r="71" spans="1:19" s="5" customFormat="1" ht="48.75" customHeight="1">
      <c r="A71" s="36">
        <v>19</v>
      </c>
      <c r="B71" s="40" t="s">
        <v>379</v>
      </c>
      <c r="C71" s="9" t="s">
        <v>736</v>
      </c>
      <c r="D71" s="10" t="s">
        <v>40</v>
      </c>
      <c r="E71" s="10" t="s">
        <v>431</v>
      </c>
      <c r="F71" s="8">
        <v>2023</v>
      </c>
      <c r="G71" s="11">
        <v>10701</v>
      </c>
      <c r="H71" s="11"/>
      <c r="I71" s="11" t="s">
        <v>425</v>
      </c>
      <c r="J71" s="12" t="s">
        <v>48</v>
      </c>
      <c r="K71" s="12"/>
      <c r="L71" s="12"/>
      <c r="M71" s="12">
        <v>1</v>
      </c>
      <c r="N71" s="12" t="s">
        <v>433</v>
      </c>
      <c r="O71" s="12" t="s">
        <v>433</v>
      </c>
      <c r="P71" s="12" t="s">
        <v>433</v>
      </c>
      <c r="Q71" s="12" t="s">
        <v>7</v>
      </c>
      <c r="R71" s="12" t="s">
        <v>7</v>
      </c>
      <c r="S71" s="12" t="s">
        <v>7</v>
      </c>
    </row>
    <row r="72" spans="1:19" s="5" customFormat="1" ht="48.75" customHeight="1">
      <c r="A72" s="36">
        <v>20</v>
      </c>
      <c r="B72" s="40" t="s">
        <v>379</v>
      </c>
      <c r="C72" s="9" t="s">
        <v>926</v>
      </c>
      <c r="D72" s="10" t="s">
        <v>40</v>
      </c>
      <c r="E72" s="10" t="s">
        <v>431</v>
      </c>
      <c r="F72" s="8">
        <v>2023</v>
      </c>
      <c r="G72" s="11">
        <v>412900</v>
      </c>
      <c r="H72" s="11"/>
      <c r="I72" s="11" t="s">
        <v>425</v>
      </c>
      <c r="J72" s="12" t="s">
        <v>170</v>
      </c>
      <c r="K72" s="12"/>
      <c r="L72" s="12"/>
      <c r="M72" s="12"/>
      <c r="N72" s="12"/>
      <c r="O72" s="12"/>
      <c r="P72" s="12"/>
      <c r="Q72" s="12"/>
      <c r="R72" s="12"/>
      <c r="S72" s="12"/>
    </row>
    <row r="73" spans="1:19" s="5" customFormat="1" ht="48.75" customHeight="1">
      <c r="A73" s="36">
        <v>21</v>
      </c>
      <c r="B73" s="40" t="s">
        <v>379</v>
      </c>
      <c r="C73" s="9" t="s">
        <v>931</v>
      </c>
      <c r="D73" s="10" t="s">
        <v>40</v>
      </c>
      <c r="E73" s="10" t="s">
        <v>431</v>
      </c>
      <c r="F73" s="8">
        <v>2024</v>
      </c>
      <c r="G73" s="11">
        <v>118942.63</v>
      </c>
      <c r="H73" s="11"/>
      <c r="I73" s="11" t="s">
        <v>425</v>
      </c>
      <c r="J73" s="12" t="s">
        <v>1</v>
      </c>
      <c r="K73" s="12"/>
      <c r="L73" s="12"/>
      <c r="M73" s="12"/>
      <c r="N73" s="12"/>
      <c r="O73" s="12"/>
      <c r="P73" s="12"/>
      <c r="Q73" s="12"/>
      <c r="R73" s="12"/>
      <c r="S73" s="12"/>
    </row>
    <row r="74" spans="1:19" s="5" customFormat="1" ht="48.75" customHeight="1">
      <c r="A74" s="36">
        <v>22</v>
      </c>
      <c r="B74" s="40" t="s">
        <v>379</v>
      </c>
      <c r="C74" s="9" t="s">
        <v>1108</v>
      </c>
      <c r="D74" s="10" t="s">
        <v>40</v>
      </c>
      <c r="E74" s="10" t="s">
        <v>431</v>
      </c>
      <c r="F74" s="8">
        <v>2025</v>
      </c>
      <c r="G74" s="11">
        <v>28000</v>
      </c>
      <c r="H74" s="11"/>
      <c r="I74" s="11" t="s">
        <v>425</v>
      </c>
      <c r="J74" s="12" t="s">
        <v>170</v>
      </c>
      <c r="K74" s="12"/>
      <c r="L74" s="12"/>
      <c r="M74" s="12"/>
      <c r="N74" s="12"/>
      <c r="O74" s="12"/>
      <c r="P74" s="12"/>
      <c r="Q74" s="12"/>
      <c r="R74" s="12"/>
      <c r="S74" s="12"/>
    </row>
    <row r="75" spans="1:19" s="4" customFormat="1" ht="18" customHeight="1">
      <c r="A75" s="36"/>
      <c r="B75" s="36"/>
      <c r="C75" s="626" t="s">
        <v>61</v>
      </c>
      <c r="D75" s="626"/>
      <c r="E75" s="626"/>
      <c r="F75" s="626"/>
      <c r="G75" s="122">
        <f>SUM(G54:G74)</f>
        <v>9168155.5799999982</v>
      </c>
      <c r="H75" s="117">
        <f>SUM(H54:H54)</f>
        <v>0</v>
      </c>
      <c r="I75" s="37"/>
      <c r="J75" s="39"/>
      <c r="K75" s="39"/>
      <c r="L75" s="39"/>
      <c r="M75" s="39"/>
      <c r="N75" s="39"/>
      <c r="O75" s="39"/>
      <c r="P75" s="39"/>
      <c r="Q75" s="39"/>
      <c r="R75" s="39"/>
      <c r="S75" s="39"/>
    </row>
    <row r="76" spans="1:19" s="4" customFormat="1" ht="14.25">
      <c r="A76" s="39" t="s">
        <v>647</v>
      </c>
      <c r="B76" s="39"/>
      <c r="C76" s="12"/>
      <c r="D76" s="37"/>
      <c r="E76" s="37"/>
      <c r="F76" s="37"/>
      <c r="G76" s="37"/>
      <c r="H76" s="37"/>
      <c r="I76" s="37"/>
      <c r="J76" s="39"/>
      <c r="K76" s="39"/>
      <c r="L76" s="39"/>
      <c r="M76" s="39"/>
      <c r="N76" s="39"/>
      <c r="O76" s="39"/>
      <c r="P76" s="39"/>
      <c r="Q76" s="39"/>
      <c r="R76" s="39"/>
      <c r="S76" s="39"/>
    </row>
    <row r="77" spans="1:19" s="4" customFormat="1" ht="42.75">
      <c r="A77" s="8">
        <v>1</v>
      </c>
      <c r="B77" s="40" t="s">
        <v>379</v>
      </c>
      <c r="C77" s="9" t="s">
        <v>648</v>
      </c>
      <c r="D77" s="33" t="s">
        <v>446</v>
      </c>
      <c r="E77" s="10" t="s">
        <v>431</v>
      </c>
      <c r="F77" s="8">
        <v>2019</v>
      </c>
      <c r="G77" s="11">
        <v>631060.81999999995</v>
      </c>
      <c r="H77" s="11"/>
      <c r="I77" s="11" t="s">
        <v>425</v>
      </c>
      <c r="J77" s="12" t="s">
        <v>53</v>
      </c>
      <c r="K77" s="12"/>
      <c r="L77" s="12"/>
      <c r="M77" s="12"/>
      <c r="N77" s="12"/>
      <c r="O77" s="12"/>
      <c r="P77" s="12"/>
      <c r="Q77" s="12"/>
      <c r="R77" s="12"/>
      <c r="S77" s="12"/>
    </row>
    <row r="78" spans="1:19" s="4" customFormat="1" ht="42.75">
      <c r="A78" s="8">
        <v>2</v>
      </c>
      <c r="B78" s="40" t="s">
        <v>379</v>
      </c>
      <c r="C78" s="9" t="s">
        <v>649</v>
      </c>
      <c r="D78" s="33" t="s">
        <v>446</v>
      </c>
      <c r="E78" s="10" t="s">
        <v>431</v>
      </c>
      <c r="F78" s="8">
        <v>2019</v>
      </c>
      <c r="G78" s="11">
        <v>256055.47</v>
      </c>
      <c r="H78" s="11"/>
      <c r="I78" s="11" t="s">
        <v>425</v>
      </c>
      <c r="J78" s="12" t="s">
        <v>170</v>
      </c>
      <c r="K78" s="12"/>
      <c r="L78" s="12"/>
      <c r="M78" s="12"/>
      <c r="N78" s="12"/>
      <c r="O78" s="12"/>
      <c r="P78" s="12"/>
      <c r="Q78" s="12"/>
      <c r="R78" s="12"/>
      <c r="S78" s="12"/>
    </row>
    <row r="79" spans="1:19" s="4" customFormat="1" ht="42.75">
      <c r="A79" s="8">
        <v>3</v>
      </c>
      <c r="B79" s="40" t="s">
        <v>379</v>
      </c>
      <c r="C79" s="9" t="s">
        <v>725</v>
      </c>
      <c r="D79" s="33" t="s">
        <v>446</v>
      </c>
      <c r="E79" s="10" t="s">
        <v>431</v>
      </c>
      <c r="F79" s="8">
        <v>2023</v>
      </c>
      <c r="G79" s="11">
        <v>119089.9</v>
      </c>
      <c r="H79" s="11"/>
      <c r="I79" s="11" t="s">
        <v>425</v>
      </c>
      <c r="J79" s="12" t="s">
        <v>170</v>
      </c>
      <c r="K79" s="12"/>
      <c r="L79" s="12"/>
      <c r="M79" s="12"/>
      <c r="N79" s="12"/>
      <c r="O79" s="12"/>
      <c r="P79" s="12"/>
      <c r="Q79" s="12"/>
      <c r="R79" s="12"/>
      <c r="S79" s="12"/>
    </row>
    <row r="80" spans="1:19" s="4" customFormat="1" ht="16.149999999999999" customHeight="1">
      <c r="A80" s="36"/>
      <c r="B80" s="36"/>
      <c r="C80" s="626" t="s">
        <v>61</v>
      </c>
      <c r="D80" s="626"/>
      <c r="E80" s="626"/>
      <c r="F80" s="626"/>
      <c r="G80" s="122">
        <f>G77+G78+G79</f>
        <v>1006206.19</v>
      </c>
      <c r="H80" s="117"/>
      <c r="I80" s="37"/>
      <c r="J80" s="39"/>
      <c r="K80" s="39"/>
      <c r="L80" s="39"/>
      <c r="M80" s="39"/>
      <c r="N80" s="39"/>
      <c r="O80" s="39"/>
      <c r="P80" s="39"/>
      <c r="Q80" s="39"/>
      <c r="R80" s="39"/>
      <c r="S80" s="39"/>
    </row>
    <row r="81" spans="1:20" s="4" customFormat="1" ht="14.25">
      <c r="A81" s="39" t="s">
        <v>445</v>
      </c>
      <c r="B81" s="39"/>
      <c r="C81" s="12"/>
      <c r="D81" s="37"/>
      <c r="E81" s="37"/>
      <c r="F81" s="37"/>
      <c r="G81" s="37"/>
      <c r="H81" s="37"/>
      <c r="I81" s="37"/>
      <c r="J81" s="39"/>
      <c r="K81" s="39"/>
      <c r="L81" s="39"/>
      <c r="M81" s="39"/>
      <c r="N81" s="39"/>
      <c r="O81" s="39"/>
      <c r="P81" s="39"/>
      <c r="Q81" s="39"/>
      <c r="R81" s="39"/>
      <c r="S81" s="39"/>
    </row>
    <row r="82" spans="1:20" s="5" customFormat="1" ht="42.75">
      <c r="A82" s="8">
        <v>1</v>
      </c>
      <c r="B82" s="40" t="s">
        <v>379</v>
      </c>
      <c r="C82" s="9" t="s">
        <v>534</v>
      </c>
      <c r="D82" s="33" t="s">
        <v>446</v>
      </c>
      <c r="E82" s="10" t="s">
        <v>431</v>
      </c>
      <c r="F82" s="8">
        <v>2014</v>
      </c>
      <c r="G82" s="11">
        <v>98485.16</v>
      </c>
      <c r="H82" s="11"/>
      <c r="I82" s="11" t="s">
        <v>425</v>
      </c>
      <c r="J82" s="12" t="s">
        <v>53</v>
      </c>
      <c r="K82" s="12"/>
      <c r="L82" s="12"/>
      <c r="M82" s="12"/>
      <c r="N82" s="12"/>
      <c r="O82" s="12"/>
      <c r="P82" s="12"/>
      <c r="Q82" s="12"/>
      <c r="R82" s="12"/>
      <c r="S82" s="12"/>
    </row>
    <row r="83" spans="1:20" s="5" customFormat="1" ht="42.75">
      <c r="A83" s="8">
        <v>2</v>
      </c>
      <c r="B83" s="40" t="s">
        <v>379</v>
      </c>
      <c r="C83" s="9" t="s">
        <v>535</v>
      </c>
      <c r="D83" s="33" t="s">
        <v>446</v>
      </c>
      <c r="E83" s="10" t="s">
        <v>431</v>
      </c>
      <c r="F83" s="8">
        <v>2016</v>
      </c>
      <c r="G83" s="11">
        <v>404882.63</v>
      </c>
      <c r="H83" s="11"/>
      <c r="I83" s="11" t="s">
        <v>425</v>
      </c>
      <c r="J83" s="12" t="s">
        <v>170</v>
      </c>
      <c r="K83" s="12"/>
      <c r="L83" s="12"/>
      <c r="M83" s="12"/>
      <c r="N83" s="12"/>
      <c r="O83" s="12"/>
      <c r="P83" s="12"/>
      <c r="Q83" s="12"/>
      <c r="R83" s="12"/>
      <c r="S83" s="12"/>
    </row>
    <row r="84" spans="1:20" s="4" customFormat="1" ht="14.25">
      <c r="A84" s="36"/>
      <c r="B84" s="36"/>
      <c r="C84" s="626" t="s">
        <v>61</v>
      </c>
      <c r="D84" s="626"/>
      <c r="E84" s="626"/>
      <c r="F84" s="626"/>
      <c r="G84" s="122">
        <f>G82+G83</f>
        <v>503367.79000000004</v>
      </c>
      <c r="H84" s="117"/>
      <c r="I84" s="37"/>
      <c r="J84" s="39"/>
      <c r="K84" s="39"/>
      <c r="L84" s="39"/>
      <c r="M84" s="39"/>
      <c r="N84" s="39"/>
      <c r="O84" s="39"/>
      <c r="P84" s="39"/>
      <c r="Q84" s="39"/>
      <c r="R84" s="39"/>
      <c r="S84" s="39"/>
    </row>
    <row r="85" spans="1:20" s="4" customFormat="1" ht="14.25">
      <c r="A85" s="39" t="s">
        <v>539</v>
      </c>
      <c r="B85" s="39"/>
      <c r="C85" s="12"/>
      <c r="D85" s="37"/>
      <c r="E85" s="37"/>
      <c r="F85" s="37"/>
      <c r="G85" s="37"/>
      <c r="H85" s="37"/>
      <c r="I85" s="37"/>
      <c r="J85" s="39"/>
      <c r="K85" s="39"/>
      <c r="L85" s="39"/>
      <c r="M85" s="39"/>
      <c r="N85" s="39"/>
      <c r="O85" s="39"/>
      <c r="P85" s="39"/>
      <c r="Q85" s="39"/>
      <c r="R85" s="39"/>
      <c r="S85" s="39"/>
    </row>
    <row r="86" spans="1:20" s="5" customFormat="1" ht="42.75">
      <c r="A86" s="8">
        <v>1</v>
      </c>
      <c r="B86" s="40" t="s">
        <v>379</v>
      </c>
      <c r="C86" s="9" t="s">
        <v>540</v>
      </c>
      <c r="D86" s="33" t="s">
        <v>446</v>
      </c>
      <c r="E86" s="10" t="s">
        <v>431</v>
      </c>
      <c r="F86" s="8">
        <v>2016</v>
      </c>
      <c r="G86" s="13">
        <v>48765.29</v>
      </c>
      <c r="H86" s="11"/>
      <c r="I86" s="11" t="s">
        <v>425</v>
      </c>
      <c r="J86" s="12" t="s">
        <v>170</v>
      </c>
      <c r="K86" s="12"/>
      <c r="L86" s="12"/>
      <c r="M86" s="12"/>
      <c r="N86" s="12"/>
      <c r="O86" s="12"/>
      <c r="P86" s="12"/>
      <c r="Q86" s="12"/>
      <c r="R86" s="12"/>
      <c r="S86" s="12"/>
    </row>
    <row r="87" spans="1:20" s="5" customFormat="1" ht="42.75">
      <c r="A87" s="8">
        <v>2</v>
      </c>
      <c r="B87" s="40" t="s">
        <v>379</v>
      </c>
      <c r="C87" s="9" t="s">
        <v>658</v>
      </c>
      <c r="D87" s="33" t="s">
        <v>446</v>
      </c>
      <c r="E87" s="10" t="s">
        <v>431</v>
      </c>
      <c r="F87" s="8">
        <v>2021</v>
      </c>
      <c r="G87" s="13">
        <v>47626.27</v>
      </c>
      <c r="H87" s="11"/>
      <c r="I87" s="11" t="s">
        <v>425</v>
      </c>
      <c r="J87" s="12" t="s">
        <v>170</v>
      </c>
      <c r="K87" s="12"/>
      <c r="L87" s="12"/>
      <c r="M87" s="12"/>
      <c r="N87" s="12"/>
      <c r="O87" s="12"/>
      <c r="P87" s="12"/>
      <c r="Q87" s="12"/>
      <c r="R87" s="12"/>
      <c r="S87" s="12"/>
    </row>
    <row r="88" spans="1:20" s="4" customFormat="1" ht="14.25">
      <c r="A88" s="36"/>
      <c r="B88" s="36"/>
      <c r="C88" s="626" t="s">
        <v>61</v>
      </c>
      <c r="D88" s="626"/>
      <c r="E88" s="626"/>
      <c r="F88" s="626"/>
      <c r="G88" s="122">
        <f>SUM(G86:G87)</f>
        <v>96391.56</v>
      </c>
      <c r="H88" s="117"/>
      <c r="I88" s="37"/>
      <c r="J88" s="39"/>
      <c r="K88" s="39"/>
      <c r="L88" s="39"/>
      <c r="M88" s="39"/>
      <c r="N88" s="39"/>
      <c r="O88" s="39"/>
      <c r="P88" s="39"/>
      <c r="Q88" s="39"/>
      <c r="R88" s="39"/>
      <c r="S88" s="39"/>
    </row>
    <row r="89" spans="1:20" s="2" customFormat="1" ht="21.75" customHeight="1">
      <c r="A89" s="628" t="s">
        <v>371</v>
      </c>
      <c r="B89" s="628"/>
      <c r="C89" s="632"/>
      <c r="D89" s="632"/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</row>
    <row r="90" spans="1:20" s="35" customFormat="1" ht="33.75" customHeight="1">
      <c r="A90" s="628" t="s">
        <v>77</v>
      </c>
      <c r="B90" s="628"/>
      <c r="C90" s="632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118"/>
    </row>
    <row r="91" spans="1:20" s="5" customFormat="1" ht="76.5" customHeight="1">
      <c r="A91" s="8">
        <v>1</v>
      </c>
      <c r="B91" s="40" t="s">
        <v>371</v>
      </c>
      <c r="C91" s="83" t="s">
        <v>78</v>
      </c>
      <c r="D91" s="8" t="s">
        <v>79</v>
      </c>
      <c r="E91" s="10" t="s">
        <v>431</v>
      </c>
      <c r="F91" s="8" t="s">
        <v>495</v>
      </c>
      <c r="G91" s="520">
        <v>818790.8</v>
      </c>
      <c r="H91" s="13"/>
      <c r="I91" s="14" t="s">
        <v>80</v>
      </c>
      <c r="J91" s="8" t="s">
        <v>81</v>
      </c>
      <c r="K91" s="8"/>
      <c r="L91" s="93">
        <v>535.36</v>
      </c>
      <c r="M91" s="8">
        <v>2</v>
      </c>
      <c r="N91" s="8" t="s">
        <v>82</v>
      </c>
      <c r="O91" s="8" t="s">
        <v>431</v>
      </c>
      <c r="P91" s="8" t="s">
        <v>433</v>
      </c>
      <c r="Q91" s="8" t="s">
        <v>2</v>
      </c>
      <c r="R91" s="8" t="s">
        <v>3</v>
      </c>
      <c r="S91" s="94" t="s">
        <v>83</v>
      </c>
    </row>
    <row r="92" spans="1:20" s="4" customFormat="1" ht="14.25">
      <c r="A92" s="36"/>
      <c r="B92" s="36"/>
      <c r="C92" s="626" t="s">
        <v>61</v>
      </c>
      <c r="D92" s="626"/>
      <c r="E92" s="626"/>
      <c r="F92" s="626"/>
      <c r="G92" s="122">
        <f>SUM(G91)</f>
        <v>818790.8</v>
      </c>
      <c r="H92" s="117">
        <f>SUM(H51:H91)</f>
        <v>0</v>
      </c>
      <c r="I92" s="38"/>
      <c r="J92" s="36"/>
      <c r="K92" s="36"/>
      <c r="L92" s="36"/>
      <c r="M92" s="36"/>
      <c r="N92" s="36"/>
      <c r="O92" s="36"/>
      <c r="P92" s="36"/>
      <c r="Q92" s="36"/>
      <c r="R92" s="36"/>
      <c r="S92" s="36"/>
    </row>
    <row r="93" spans="1:20" s="84" customFormat="1" ht="14.25">
      <c r="A93" s="649" t="s">
        <v>550</v>
      </c>
      <c r="B93" s="649"/>
      <c r="C93" s="649"/>
      <c r="D93" s="649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</row>
    <row r="94" spans="1:20" s="84" customFormat="1" ht="85.5">
      <c r="A94" s="19">
        <v>1</v>
      </c>
      <c r="B94" s="48" t="s">
        <v>557</v>
      </c>
      <c r="C94" s="20" t="s">
        <v>558</v>
      </c>
      <c r="D94" s="19" t="s">
        <v>685</v>
      </c>
      <c r="E94" s="19" t="s">
        <v>84</v>
      </c>
      <c r="F94" s="126" t="s">
        <v>686</v>
      </c>
      <c r="G94" s="522">
        <v>6086115.9400000004</v>
      </c>
      <c r="H94" s="12"/>
      <c r="I94" s="19" t="s">
        <v>85</v>
      </c>
      <c r="J94" s="19" t="s">
        <v>86</v>
      </c>
      <c r="K94" s="19"/>
      <c r="L94" s="135">
        <v>2221</v>
      </c>
      <c r="M94" s="19" t="s">
        <v>87</v>
      </c>
      <c r="N94" s="19" t="s">
        <v>88</v>
      </c>
      <c r="O94" s="19" t="s">
        <v>84</v>
      </c>
      <c r="P94" s="19" t="s">
        <v>89</v>
      </c>
      <c r="Q94" s="19" t="s">
        <v>90</v>
      </c>
      <c r="R94" s="19" t="s">
        <v>91</v>
      </c>
      <c r="S94" s="19" t="s">
        <v>92</v>
      </c>
    </row>
    <row r="95" spans="1:20" s="84" customFormat="1" ht="28.5">
      <c r="A95" s="19">
        <v>2</v>
      </c>
      <c r="B95" s="48" t="s">
        <v>557</v>
      </c>
      <c r="C95" s="20" t="s">
        <v>93</v>
      </c>
      <c r="D95" s="19" t="s">
        <v>94</v>
      </c>
      <c r="E95" s="19" t="s">
        <v>84</v>
      </c>
      <c r="F95" s="126">
        <v>2010</v>
      </c>
      <c r="G95" s="522">
        <v>438660.93</v>
      </c>
      <c r="H95" s="12"/>
      <c r="I95" s="19"/>
      <c r="J95" s="19" t="s">
        <v>86</v>
      </c>
      <c r="K95" s="19"/>
      <c r="L95" s="126">
        <v>968</v>
      </c>
      <c r="M95" s="19"/>
      <c r="N95" s="19"/>
      <c r="O95" s="19"/>
      <c r="P95" s="19"/>
      <c r="Q95" s="19"/>
      <c r="R95" s="19"/>
      <c r="S95" s="19"/>
    </row>
    <row r="96" spans="1:20" s="84" customFormat="1" ht="15.75" customHeight="1">
      <c r="A96" s="36"/>
      <c r="B96" s="36"/>
      <c r="C96" s="626" t="s">
        <v>61</v>
      </c>
      <c r="D96" s="626"/>
      <c r="E96" s="626"/>
      <c r="F96" s="626"/>
      <c r="G96" s="122">
        <f>SUM(G94:G95)</f>
        <v>6524776.8700000001</v>
      </c>
      <c r="H96" s="117">
        <f>SUM(H92:H95)</f>
        <v>0</v>
      </c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</row>
    <row r="97" spans="1:20" s="2" customFormat="1" ht="21.75" customHeight="1">
      <c r="A97" s="628" t="s">
        <v>376</v>
      </c>
      <c r="B97" s="628"/>
      <c r="C97" s="632"/>
      <c r="D97" s="632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</row>
    <row r="98" spans="1:20" s="35" customFormat="1" ht="33.75" customHeight="1">
      <c r="A98" s="628" t="s">
        <v>1083</v>
      </c>
      <c r="B98" s="628"/>
      <c r="C98" s="632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118"/>
    </row>
    <row r="99" spans="1:20" s="5" customFormat="1" ht="76.5" customHeight="1">
      <c r="A99" s="8">
        <v>1</v>
      </c>
      <c r="B99" s="40" t="s">
        <v>376</v>
      </c>
      <c r="C99" s="83" t="s">
        <v>724</v>
      </c>
      <c r="D99" s="8" t="s">
        <v>79</v>
      </c>
      <c r="E99" s="10" t="s">
        <v>431</v>
      </c>
      <c r="F99" s="8">
        <v>2024</v>
      </c>
      <c r="G99" s="520">
        <v>21729.1</v>
      </c>
      <c r="H99" s="13"/>
      <c r="I99" s="14" t="s">
        <v>425</v>
      </c>
      <c r="J99" s="94" t="s">
        <v>1084</v>
      </c>
      <c r="K99" s="8"/>
      <c r="L99" s="93"/>
      <c r="M99" s="8">
        <v>1</v>
      </c>
      <c r="N99" s="8" t="s">
        <v>433</v>
      </c>
      <c r="O99" s="8" t="s">
        <v>433</v>
      </c>
      <c r="P99" s="8" t="s">
        <v>433</v>
      </c>
      <c r="Q99" s="8" t="s">
        <v>739</v>
      </c>
      <c r="R99" s="8" t="s">
        <v>739</v>
      </c>
      <c r="S99" s="94" t="s">
        <v>739</v>
      </c>
    </row>
    <row r="100" spans="1:20" s="4" customFormat="1" ht="14.25">
      <c r="A100" s="36"/>
      <c r="B100" s="36"/>
      <c r="C100" s="626" t="s">
        <v>61</v>
      </c>
      <c r="D100" s="626"/>
      <c r="E100" s="626"/>
      <c r="F100" s="626"/>
      <c r="G100" s="122">
        <f>SUM(G99)</f>
        <v>21729.1</v>
      </c>
      <c r="H100" s="117">
        <f>SUM(H57:H99)</f>
        <v>0</v>
      </c>
      <c r="I100" s="38"/>
      <c r="J100" s="36"/>
      <c r="K100" s="36"/>
      <c r="L100" s="36"/>
      <c r="M100" s="36"/>
      <c r="N100" s="36"/>
      <c r="O100" s="36"/>
      <c r="P100" s="36"/>
      <c r="Q100" s="36"/>
      <c r="R100" s="36"/>
      <c r="S100" s="36"/>
    </row>
    <row r="101" spans="1:20" s="84" customFormat="1" ht="15.75" customHeight="1">
      <c r="A101" s="501"/>
      <c r="B101" s="501"/>
      <c r="C101" s="502"/>
      <c r="D101" s="502"/>
      <c r="E101" s="502"/>
      <c r="F101" s="502"/>
      <c r="G101" s="503"/>
      <c r="H101" s="504"/>
      <c r="I101" s="501"/>
      <c r="J101" s="501"/>
      <c r="K101" s="501"/>
      <c r="L101" s="501"/>
      <c r="M101" s="501"/>
      <c r="N101" s="501"/>
      <c r="O101" s="501"/>
      <c r="P101" s="501"/>
      <c r="Q101" s="501"/>
      <c r="R101" s="501"/>
      <c r="S101" s="501"/>
    </row>
    <row r="102" spans="1:20" s="84" customFormat="1" ht="14.25">
      <c r="A102" s="648" t="s">
        <v>389</v>
      </c>
      <c r="B102" s="648"/>
      <c r="C102" s="648"/>
      <c r="D102" s="648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</row>
    <row r="103" spans="1:20" s="84" customFormat="1" ht="14.25">
      <c r="A103" s="96"/>
      <c r="B103" s="96"/>
      <c r="C103" s="96"/>
      <c r="D103" s="96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</row>
    <row r="104" spans="1:20" s="84" customFormat="1" ht="14.25">
      <c r="A104" s="96"/>
      <c r="B104" s="96"/>
      <c r="C104" s="96"/>
      <c r="D104" s="96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</row>
    <row r="105" spans="1:20" s="84" customFormat="1" ht="99.75">
      <c r="A105" s="19">
        <v>1</v>
      </c>
      <c r="B105" s="48" t="s">
        <v>389</v>
      </c>
      <c r="C105" s="20" t="s">
        <v>155</v>
      </c>
      <c r="D105" s="19" t="s">
        <v>96</v>
      </c>
      <c r="E105" s="19" t="s">
        <v>9</v>
      </c>
      <c r="F105" s="19">
        <v>1999</v>
      </c>
      <c r="G105" s="518">
        <v>9012838.2799999993</v>
      </c>
      <c r="H105" s="19"/>
      <c r="I105" s="19" t="s">
        <v>97</v>
      </c>
      <c r="J105" s="19" t="s">
        <v>98</v>
      </c>
      <c r="K105" s="19"/>
      <c r="L105" s="19">
        <v>4242</v>
      </c>
      <c r="M105" s="19">
        <v>4</v>
      </c>
      <c r="N105" s="19" t="s">
        <v>9</v>
      </c>
      <c r="O105" s="19" t="s">
        <v>9</v>
      </c>
      <c r="P105" s="19" t="s">
        <v>99</v>
      </c>
      <c r="Q105" s="19" t="s">
        <v>100</v>
      </c>
      <c r="R105" s="19" t="s">
        <v>101</v>
      </c>
      <c r="S105" s="19" t="s">
        <v>102</v>
      </c>
    </row>
    <row r="106" spans="1:20" s="84" customFormat="1" ht="15" thickBot="1">
      <c r="A106" s="32"/>
      <c r="B106" s="32"/>
      <c r="C106" s="646" t="s">
        <v>61</v>
      </c>
      <c r="D106" s="646"/>
      <c r="E106" s="646"/>
      <c r="F106" s="647"/>
      <c r="G106" s="489">
        <f>SUM(G105:G105)</f>
        <v>9012838.2799999993</v>
      </c>
      <c r="H106" s="488">
        <f>SUM(H105)</f>
        <v>0</v>
      </c>
      <c r="I106" s="487"/>
      <c r="J106" s="32"/>
      <c r="K106" s="32"/>
      <c r="L106" s="32"/>
      <c r="M106" s="32"/>
      <c r="N106" s="32"/>
      <c r="O106" s="32"/>
      <c r="P106" s="32"/>
      <c r="Q106" s="32"/>
      <c r="R106" s="32"/>
      <c r="S106" s="32"/>
    </row>
    <row r="107" spans="1:20" s="84" customFormat="1" ht="14.25" customHeight="1">
      <c r="A107" s="650" t="s">
        <v>104</v>
      </c>
      <c r="B107" s="650"/>
      <c r="C107" s="650"/>
      <c r="D107" s="650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</row>
    <row r="108" spans="1:20" s="84" customFormat="1" ht="57">
      <c r="A108" s="98">
        <v>1</v>
      </c>
      <c r="B108" s="99" t="s">
        <v>490</v>
      </c>
      <c r="C108" s="100" t="s">
        <v>105</v>
      </c>
      <c r="D108" s="98"/>
      <c r="E108" s="98" t="s">
        <v>84</v>
      </c>
      <c r="F108" s="98">
        <v>1968</v>
      </c>
      <c r="G108" s="495">
        <v>4125867.43</v>
      </c>
      <c r="H108" s="98"/>
      <c r="I108" s="98" t="s">
        <v>106</v>
      </c>
      <c r="J108" s="98" t="s">
        <v>392</v>
      </c>
      <c r="K108" s="98"/>
      <c r="L108" s="101">
        <v>3124</v>
      </c>
      <c r="M108" s="98">
        <v>3</v>
      </c>
      <c r="N108" s="98" t="s">
        <v>84</v>
      </c>
      <c r="O108" s="98" t="s">
        <v>84</v>
      </c>
      <c r="P108" s="98" t="s">
        <v>89</v>
      </c>
      <c r="Q108" s="98" t="s">
        <v>107</v>
      </c>
      <c r="R108" s="98" t="s">
        <v>3</v>
      </c>
      <c r="S108" s="98" t="s">
        <v>108</v>
      </c>
    </row>
    <row r="109" spans="1:20" s="84" customFormat="1" ht="28.5">
      <c r="A109" s="102">
        <v>2</v>
      </c>
      <c r="B109" s="99" t="s">
        <v>490</v>
      </c>
      <c r="C109" s="103" t="s">
        <v>110</v>
      </c>
      <c r="D109" s="102"/>
      <c r="E109" s="102" t="s">
        <v>84</v>
      </c>
      <c r="F109" s="102">
        <v>1938</v>
      </c>
      <c r="G109" s="523">
        <v>185699.29</v>
      </c>
      <c r="H109" s="102"/>
      <c r="I109" s="102" t="s">
        <v>111</v>
      </c>
      <c r="J109" s="102" t="s">
        <v>112</v>
      </c>
      <c r="K109" s="102"/>
      <c r="L109" s="104">
        <v>386.7</v>
      </c>
      <c r="M109" s="102">
        <v>1</v>
      </c>
      <c r="N109" s="102" t="s">
        <v>89</v>
      </c>
      <c r="O109" s="102" t="s">
        <v>84</v>
      </c>
      <c r="P109" s="102" t="s">
        <v>84</v>
      </c>
      <c r="Q109" s="102" t="s">
        <v>65</v>
      </c>
      <c r="R109" s="102" t="s">
        <v>3</v>
      </c>
      <c r="S109" s="102" t="s">
        <v>113</v>
      </c>
    </row>
    <row r="110" spans="1:20" s="84" customFormat="1" ht="26.25" thickBot="1">
      <c r="A110" s="102">
        <v>3</v>
      </c>
      <c r="B110" s="99" t="s">
        <v>490</v>
      </c>
      <c r="C110" s="103" t="s">
        <v>687</v>
      </c>
      <c r="D110" s="102"/>
      <c r="E110" s="102" t="s">
        <v>84</v>
      </c>
      <c r="F110" s="102">
        <v>1968</v>
      </c>
      <c r="G110" s="523">
        <v>178037.94</v>
      </c>
      <c r="H110" s="102"/>
      <c r="I110" s="102"/>
      <c r="J110" s="102"/>
      <c r="K110" s="102"/>
      <c r="L110" s="104"/>
      <c r="M110" s="105"/>
      <c r="N110" s="105"/>
      <c r="O110" s="105"/>
      <c r="P110" s="105"/>
      <c r="Q110" s="105"/>
      <c r="R110" s="105"/>
      <c r="S110" s="105"/>
    </row>
    <row r="111" spans="1:20" s="84" customFormat="1" ht="15" thickBot="1">
      <c r="A111" s="7"/>
      <c r="B111" s="7"/>
      <c r="C111" s="626" t="s">
        <v>61</v>
      </c>
      <c r="D111" s="626"/>
      <c r="E111" s="626"/>
      <c r="F111" s="627"/>
      <c r="G111" s="116">
        <f>SUM(G108:G110)</f>
        <v>4489604.66</v>
      </c>
      <c r="H111" s="137">
        <f>SUM(H106:H110)</f>
        <v>0</v>
      </c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</row>
    <row r="112" spans="1:20" s="84" customFormat="1" ht="15" customHeight="1">
      <c r="A112" s="625" t="s">
        <v>396</v>
      </c>
      <c r="B112" s="625"/>
      <c r="C112" s="625"/>
      <c r="D112" s="625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</row>
    <row r="113" spans="1:19" s="84" customFormat="1" ht="85.5">
      <c r="A113" s="15">
        <v>1</v>
      </c>
      <c r="B113" s="99" t="s">
        <v>491</v>
      </c>
      <c r="C113" s="16" t="s">
        <v>1048</v>
      </c>
      <c r="D113" s="15" t="s">
        <v>114</v>
      </c>
      <c r="E113" s="15" t="s">
        <v>84</v>
      </c>
      <c r="F113" s="15">
        <v>1962</v>
      </c>
      <c r="G113" s="18">
        <v>2224845.29</v>
      </c>
      <c r="H113" s="15"/>
      <c r="I113" s="15" t="s">
        <v>115</v>
      </c>
      <c r="J113" s="15" t="s">
        <v>477</v>
      </c>
      <c r="K113" s="15"/>
      <c r="L113" s="17">
        <v>939</v>
      </c>
      <c r="M113" s="15">
        <v>2</v>
      </c>
      <c r="N113" s="15" t="s">
        <v>89</v>
      </c>
      <c r="O113" s="15" t="s">
        <v>84</v>
      </c>
      <c r="P113" s="15" t="s">
        <v>89</v>
      </c>
      <c r="Q113" s="15" t="s">
        <v>116</v>
      </c>
      <c r="R113" s="15" t="s">
        <v>117</v>
      </c>
      <c r="S113" s="15" t="s">
        <v>118</v>
      </c>
    </row>
    <row r="114" spans="1:19" s="84" customFormat="1" ht="28.5">
      <c r="A114" s="15">
        <v>2</v>
      </c>
      <c r="B114" s="99" t="s">
        <v>491</v>
      </c>
      <c r="C114" s="16" t="s">
        <v>119</v>
      </c>
      <c r="D114" s="15" t="s">
        <v>120</v>
      </c>
      <c r="E114" s="15" t="s">
        <v>84</v>
      </c>
      <c r="F114" s="15">
        <v>2000</v>
      </c>
      <c r="G114" s="524">
        <v>10987.03</v>
      </c>
      <c r="H114" s="15"/>
      <c r="I114" s="15" t="s">
        <v>121</v>
      </c>
      <c r="J114" s="15" t="s">
        <v>477</v>
      </c>
      <c r="K114" s="15"/>
      <c r="L114" s="17">
        <v>56.6</v>
      </c>
      <c r="M114" s="15">
        <v>1</v>
      </c>
      <c r="N114" s="15" t="s">
        <v>89</v>
      </c>
      <c r="O114" s="15" t="s">
        <v>89</v>
      </c>
      <c r="P114" s="15" t="s">
        <v>89</v>
      </c>
      <c r="Q114" s="15" t="s">
        <v>116</v>
      </c>
      <c r="R114" s="15" t="s">
        <v>117</v>
      </c>
      <c r="S114" s="15" t="s">
        <v>122</v>
      </c>
    </row>
    <row r="115" spans="1:19" s="84" customFormat="1" ht="25.5">
      <c r="A115" s="28">
        <v>3</v>
      </c>
      <c r="B115" s="99" t="s">
        <v>491</v>
      </c>
      <c r="C115" s="29" t="s">
        <v>478</v>
      </c>
      <c r="D115" s="28" t="s">
        <v>478</v>
      </c>
      <c r="E115" s="28" t="s">
        <v>84</v>
      </c>
      <c r="F115" s="28">
        <v>2014</v>
      </c>
      <c r="G115" s="525">
        <v>31305.25</v>
      </c>
      <c r="H115" s="28"/>
      <c r="I115" s="28" t="s">
        <v>425</v>
      </c>
      <c r="J115" s="28" t="s">
        <v>53</v>
      </c>
      <c r="K115" s="28"/>
      <c r="L115" s="28"/>
      <c r="M115" s="28"/>
      <c r="N115" s="28"/>
      <c r="O115" s="28"/>
      <c r="P115" s="28"/>
      <c r="Q115" s="28"/>
      <c r="R115" s="28"/>
      <c r="S115" s="28"/>
    </row>
    <row r="116" spans="1:19" s="84" customFormat="1" ht="29.45" customHeight="1" thickBot="1">
      <c r="A116" s="19">
        <v>4</v>
      </c>
      <c r="B116" s="99" t="s">
        <v>491</v>
      </c>
      <c r="C116" s="20" t="s">
        <v>518</v>
      </c>
      <c r="D116" s="19" t="s">
        <v>40</v>
      </c>
      <c r="E116" s="19" t="s">
        <v>431</v>
      </c>
      <c r="F116" s="19">
        <v>2015</v>
      </c>
      <c r="G116" s="522">
        <v>17640.7</v>
      </c>
      <c r="H116" s="19"/>
      <c r="I116" s="19" t="s">
        <v>425</v>
      </c>
      <c r="J116" s="19" t="s">
        <v>53</v>
      </c>
      <c r="K116" s="19"/>
      <c r="L116" s="19"/>
      <c r="M116" s="19"/>
      <c r="N116" s="19"/>
      <c r="O116" s="19"/>
      <c r="P116" s="19"/>
      <c r="Q116" s="19"/>
      <c r="R116" s="19"/>
      <c r="S116" s="19"/>
    </row>
    <row r="117" spans="1:19" s="84" customFormat="1" ht="15" thickBot="1">
      <c r="A117" s="32" t="s">
        <v>123</v>
      </c>
      <c r="B117" s="32"/>
      <c r="C117" s="626" t="s">
        <v>61</v>
      </c>
      <c r="D117" s="626"/>
      <c r="E117" s="626"/>
      <c r="F117" s="627"/>
      <c r="G117" s="116">
        <f>SUM(G113:G116)</f>
        <v>2284778.27</v>
      </c>
      <c r="H117" s="139">
        <f>SUM(H109:H115)</f>
        <v>0</v>
      </c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</row>
    <row r="118" spans="1:19" s="84" customFormat="1" ht="15" customHeight="1" thickBot="1">
      <c r="A118" s="625" t="s">
        <v>400</v>
      </c>
      <c r="B118" s="625"/>
      <c r="C118" s="625"/>
      <c r="D118" s="625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</row>
    <row r="119" spans="1:19" s="84" customFormat="1" ht="57">
      <c r="A119" s="43">
        <v>1</v>
      </c>
      <c r="B119" s="106" t="s">
        <v>400</v>
      </c>
      <c r="C119" s="44" t="s">
        <v>128</v>
      </c>
      <c r="D119" s="43" t="s">
        <v>129</v>
      </c>
      <c r="E119" s="43" t="s">
        <v>9</v>
      </c>
      <c r="F119" s="43" t="s">
        <v>494</v>
      </c>
      <c r="G119" s="517">
        <v>2800421.34</v>
      </c>
      <c r="H119" s="45"/>
      <c r="I119" s="43" t="s">
        <v>130</v>
      </c>
      <c r="J119" s="43" t="s">
        <v>131</v>
      </c>
      <c r="K119" s="43"/>
      <c r="L119" s="46">
        <v>864.9</v>
      </c>
      <c r="M119" s="43">
        <v>2</v>
      </c>
      <c r="N119" s="43" t="s">
        <v>89</v>
      </c>
      <c r="O119" s="43" t="s">
        <v>84</v>
      </c>
      <c r="P119" s="43" t="s">
        <v>89</v>
      </c>
      <c r="Q119" s="43" t="s">
        <v>132</v>
      </c>
      <c r="R119" s="43" t="s">
        <v>3</v>
      </c>
      <c r="S119" s="43" t="s">
        <v>133</v>
      </c>
    </row>
    <row r="120" spans="1:19" s="84" customFormat="1" ht="43.5" thickBot="1">
      <c r="A120" s="21">
        <v>2</v>
      </c>
      <c r="B120" s="107" t="s">
        <v>400</v>
      </c>
      <c r="C120" s="22" t="s">
        <v>75</v>
      </c>
      <c r="D120" s="21" t="s">
        <v>129</v>
      </c>
      <c r="E120" s="21" t="s">
        <v>431</v>
      </c>
      <c r="F120" s="21">
        <v>2017</v>
      </c>
      <c r="G120" s="526">
        <v>25000</v>
      </c>
      <c r="H120" s="30"/>
      <c r="I120" s="21" t="s">
        <v>425</v>
      </c>
      <c r="J120" s="21"/>
      <c r="K120" s="21"/>
      <c r="L120" s="47"/>
      <c r="M120" s="21"/>
      <c r="N120" s="21"/>
      <c r="O120" s="21"/>
      <c r="P120" s="21"/>
      <c r="Q120" s="21"/>
      <c r="R120" s="21"/>
      <c r="S120" s="21"/>
    </row>
    <row r="121" spans="1:19" s="84" customFormat="1" ht="15" thickBot="1">
      <c r="A121" s="7"/>
      <c r="B121" s="7"/>
      <c r="C121" s="626" t="s">
        <v>61</v>
      </c>
      <c r="D121" s="626"/>
      <c r="E121" s="626"/>
      <c r="F121" s="627"/>
      <c r="G121" s="122">
        <f>SUM(G119:G120)</f>
        <v>2825421.34</v>
      </c>
      <c r="H121" s="117">
        <f>SUM(H118:H119)</f>
        <v>0</v>
      </c>
      <c r="I121" s="138"/>
      <c r="J121" s="7"/>
      <c r="K121" s="7"/>
      <c r="L121" s="7"/>
      <c r="M121" s="7"/>
      <c r="N121" s="7"/>
      <c r="O121" s="7"/>
      <c r="P121" s="7"/>
      <c r="Q121" s="7"/>
      <c r="R121" s="7"/>
      <c r="S121" s="7"/>
    </row>
    <row r="122" spans="1:19" s="84" customFormat="1" ht="14.25">
      <c r="A122" s="625" t="s">
        <v>134</v>
      </c>
      <c r="B122" s="625"/>
      <c r="C122" s="625"/>
      <c r="D122" s="625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</row>
    <row r="123" spans="1:19" s="84" customFormat="1" ht="143.25" thickBot="1">
      <c r="A123" s="15">
        <v>1</v>
      </c>
      <c r="B123" s="99" t="s">
        <v>401</v>
      </c>
      <c r="C123" s="16" t="s">
        <v>135</v>
      </c>
      <c r="D123" s="15" t="s">
        <v>136</v>
      </c>
      <c r="E123" s="15" t="s">
        <v>84</v>
      </c>
      <c r="F123" s="15">
        <v>1954</v>
      </c>
      <c r="G123" s="18">
        <v>984775.44</v>
      </c>
      <c r="H123" s="15"/>
      <c r="I123" s="15" t="s">
        <v>493</v>
      </c>
      <c r="J123" s="15" t="s">
        <v>137</v>
      </c>
      <c r="K123" s="15"/>
      <c r="L123" s="17">
        <v>617</v>
      </c>
      <c r="M123" s="15" t="s">
        <v>138</v>
      </c>
      <c r="N123" s="15" t="s">
        <v>84</v>
      </c>
      <c r="O123" s="15" t="s">
        <v>84</v>
      </c>
      <c r="P123" s="15" t="s">
        <v>139</v>
      </c>
      <c r="Q123" s="15" t="s">
        <v>65</v>
      </c>
      <c r="R123" s="15" t="s">
        <v>140</v>
      </c>
      <c r="S123" s="15" t="s">
        <v>141</v>
      </c>
    </row>
    <row r="124" spans="1:19" s="84" customFormat="1" ht="15" thickBot="1">
      <c r="A124" s="7"/>
      <c r="B124" s="7"/>
      <c r="C124" s="626" t="s">
        <v>61</v>
      </c>
      <c r="D124" s="626"/>
      <c r="E124" s="626"/>
      <c r="F124" s="627"/>
      <c r="G124" s="116">
        <f>SUM(G123:G123)</f>
        <v>984775.44</v>
      </c>
      <c r="H124" s="116">
        <v>0</v>
      </c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</row>
    <row r="125" spans="1:19" s="84" customFormat="1" ht="14.25">
      <c r="A125" s="625" t="s">
        <v>465</v>
      </c>
      <c r="B125" s="625"/>
      <c r="C125" s="625"/>
      <c r="D125" s="625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</row>
    <row r="126" spans="1:19" s="84" customFormat="1" ht="86.25" thickBot="1">
      <c r="A126" s="15">
        <v>1</v>
      </c>
      <c r="B126" s="24" t="s">
        <v>538</v>
      </c>
      <c r="C126" s="16" t="s">
        <v>492</v>
      </c>
      <c r="D126" s="15" t="s">
        <v>463</v>
      </c>
      <c r="E126" s="15" t="s">
        <v>9</v>
      </c>
      <c r="F126" s="15">
        <v>1952</v>
      </c>
      <c r="G126" s="18">
        <v>1932815.21</v>
      </c>
      <c r="H126" s="15"/>
      <c r="I126" s="15" t="s">
        <v>464</v>
      </c>
      <c r="J126" s="15" t="s">
        <v>143</v>
      </c>
      <c r="K126" s="15"/>
      <c r="L126" s="17">
        <v>1053</v>
      </c>
      <c r="M126" s="15">
        <v>2</v>
      </c>
      <c r="N126" s="15" t="s">
        <v>431</v>
      </c>
      <c r="O126" s="15" t="s">
        <v>431</v>
      </c>
      <c r="P126" s="15" t="s">
        <v>144</v>
      </c>
      <c r="Q126" s="15" t="s">
        <v>103</v>
      </c>
      <c r="R126" s="15" t="s">
        <v>145</v>
      </c>
      <c r="S126" s="15" t="s">
        <v>146</v>
      </c>
    </row>
    <row r="127" spans="1:19" s="84" customFormat="1" ht="15" thickBot="1">
      <c r="A127" s="7"/>
      <c r="B127" s="7"/>
      <c r="C127" s="626" t="s">
        <v>61</v>
      </c>
      <c r="D127" s="626"/>
      <c r="E127" s="626"/>
      <c r="F127" s="627"/>
      <c r="G127" s="116">
        <f>SUM(G126:G126)</f>
        <v>1932815.21</v>
      </c>
      <c r="H127" s="116">
        <v>0</v>
      </c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</row>
    <row r="128" spans="1:19" s="84" customFormat="1" ht="15" customHeight="1">
      <c r="A128" s="625" t="s">
        <v>556</v>
      </c>
      <c r="B128" s="625"/>
      <c r="C128" s="625"/>
      <c r="D128" s="625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</row>
    <row r="129" spans="1:20" s="84" customFormat="1" ht="99" customHeight="1" thickBot="1">
      <c r="A129" s="15">
        <v>1</v>
      </c>
      <c r="B129" s="99" t="s">
        <v>556</v>
      </c>
      <c r="C129" s="16" t="s">
        <v>702</v>
      </c>
      <c r="D129" s="15" t="s">
        <v>147</v>
      </c>
      <c r="E129" s="15" t="s">
        <v>9</v>
      </c>
      <c r="F129" s="15" t="s">
        <v>148</v>
      </c>
      <c r="G129" s="18">
        <v>3799094.19</v>
      </c>
      <c r="H129" s="15"/>
      <c r="I129" s="16" t="s">
        <v>149</v>
      </c>
      <c r="J129" s="15" t="s">
        <v>150</v>
      </c>
      <c r="K129" s="24"/>
      <c r="L129" s="17">
        <v>1784</v>
      </c>
      <c r="M129" s="15" t="s">
        <v>151</v>
      </c>
      <c r="N129" s="15" t="s">
        <v>89</v>
      </c>
      <c r="O129" s="15" t="s">
        <v>84</v>
      </c>
      <c r="P129" s="15" t="s">
        <v>89</v>
      </c>
      <c r="Q129" s="15" t="s">
        <v>152</v>
      </c>
      <c r="R129" s="15" t="s">
        <v>153</v>
      </c>
      <c r="S129" s="16" t="s">
        <v>475</v>
      </c>
    </row>
    <row r="130" spans="1:20" s="84" customFormat="1" ht="15" thickBot="1">
      <c r="A130" s="7"/>
      <c r="B130" s="7"/>
      <c r="C130" s="626" t="s">
        <v>61</v>
      </c>
      <c r="D130" s="626"/>
      <c r="E130" s="626"/>
      <c r="F130" s="627"/>
      <c r="G130" s="116">
        <f>SUM(G129:G129)</f>
        <v>3799094.19</v>
      </c>
      <c r="H130" s="116">
        <v>0</v>
      </c>
      <c r="I130" s="7"/>
      <c r="J130" s="7"/>
      <c r="K130" s="41"/>
      <c r="L130" s="41"/>
      <c r="M130" s="41"/>
      <c r="N130" s="41"/>
      <c r="O130" s="41"/>
      <c r="P130" s="41"/>
      <c r="Q130" s="41"/>
      <c r="R130" s="41"/>
      <c r="S130" s="41"/>
    </row>
    <row r="131" spans="1:20" s="84" customFormat="1" ht="14.25">
      <c r="A131" s="625" t="s">
        <v>749</v>
      </c>
      <c r="B131" s="625"/>
      <c r="C131" s="625"/>
      <c r="D131" s="625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</row>
    <row r="132" spans="1:20" s="84" customFormat="1" ht="42.75">
      <c r="A132" s="24">
        <v>1</v>
      </c>
      <c r="B132" s="99" t="s">
        <v>473</v>
      </c>
      <c r="C132" s="16" t="s">
        <v>95</v>
      </c>
      <c r="D132" s="15" t="s">
        <v>154</v>
      </c>
      <c r="E132" s="15" t="s">
        <v>84</v>
      </c>
      <c r="F132" s="15" t="s">
        <v>159</v>
      </c>
      <c r="G132" s="18">
        <v>1289789.8799999999</v>
      </c>
      <c r="H132" s="24"/>
      <c r="I132" s="16" t="s">
        <v>160</v>
      </c>
      <c r="J132" s="16" t="s">
        <v>161</v>
      </c>
      <c r="K132" s="24"/>
      <c r="L132" s="17">
        <v>1360.43</v>
      </c>
      <c r="M132" s="15">
        <v>3</v>
      </c>
      <c r="N132" s="15" t="s">
        <v>84</v>
      </c>
      <c r="O132" s="15" t="s">
        <v>84</v>
      </c>
      <c r="P132" s="15" t="s">
        <v>89</v>
      </c>
      <c r="Q132" s="15" t="s">
        <v>65</v>
      </c>
      <c r="R132" s="15" t="s">
        <v>3</v>
      </c>
      <c r="S132" s="15" t="s">
        <v>162</v>
      </c>
    </row>
    <row r="133" spans="1:20" s="84" customFormat="1" ht="27.75" customHeight="1">
      <c r="A133" s="24">
        <v>2</v>
      </c>
      <c r="B133" s="99" t="s">
        <v>473</v>
      </c>
      <c r="C133" s="16" t="s">
        <v>163</v>
      </c>
      <c r="D133" s="15" t="s">
        <v>164</v>
      </c>
      <c r="E133" s="15" t="s">
        <v>84</v>
      </c>
      <c r="F133" s="15">
        <v>2007</v>
      </c>
      <c r="G133" s="18">
        <v>229202.28</v>
      </c>
      <c r="H133" s="24"/>
      <c r="I133" s="24"/>
      <c r="J133" s="16" t="s">
        <v>161</v>
      </c>
      <c r="K133" s="24"/>
      <c r="L133" s="24"/>
      <c r="M133" s="24"/>
      <c r="N133" s="24"/>
      <c r="O133" s="24"/>
      <c r="P133" s="24"/>
      <c r="Q133" s="24"/>
      <c r="R133" s="24"/>
      <c r="S133" s="24"/>
    </row>
    <row r="134" spans="1:20" s="84" customFormat="1" ht="31.5" customHeight="1" thickBot="1">
      <c r="A134" s="25">
        <v>3</v>
      </c>
      <c r="B134" s="99" t="s">
        <v>473</v>
      </c>
      <c r="C134" s="22" t="s">
        <v>156</v>
      </c>
      <c r="D134" s="21"/>
      <c r="E134" s="21"/>
      <c r="F134" s="21">
        <v>2008</v>
      </c>
      <c r="G134" s="23">
        <v>6919.84</v>
      </c>
      <c r="H134" s="25"/>
      <c r="I134" s="25"/>
      <c r="J134" s="22"/>
      <c r="K134" s="25"/>
      <c r="L134" s="25"/>
      <c r="M134" s="25"/>
      <c r="N134" s="25"/>
      <c r="O134" s="25"/>
      <c r="P134" s="25"/>
      <c r="Q134" s="25"/>
      <c r="R134" s="25"/>
      <c r="S134" s="25"/>
    </row>
    <row r="135" spans="1:20" s="84" customFormat="1" ht="15" thickBot="1">
      <c r="A135" s="7"/>
      <c r="B135" s="7"/>
      <c r="C135" s="626" t="s">
        <v>61</v>
      </c>
      <c r="D135" s="626"/>
      <c r="E135" s="626"/>
      <c r="F135" s="627"/>
      <c r="G135" s="116">
        <f>SUM(G132:G134)</f>
        <v>1525912</v>
      </c>
      <c r="H135" s="116">
        <v>0</v>
      </c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</row>
    <row r="136" spans="1:20" s="84" customFormat="1" ht="14.25">
      <c r="A136" s="625" t="s">
        <v>165</v>
      </c>
      <c r="B136" s="625"/>
      <c r="C136" s="625"/>
      <c r="D136" s="625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</row>
    <row r="137" spans="1:20" s="84" customFormat="1" ht="14.25" customHeight="1">
      <c r="A137" s="654" t="s">
        <v>166</v>
      </c>
      <c r="B137" s="655"/>
      <c r="C137" s="655"/>
      <c r="D137" s="655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</row>
    <row r="138" spans="1:20" s="84" customFormat="1" ht="28.5">
      <c r="A138" s="108">
        <v>1</v>
      </c>
      <c r="B138" s="99" t="s">
        <v>412</v>
      </c>
      <c r="C138" s="26" t="s">
        <v>167</v>
      </c>
      <c r="D138" s="108" t="s">
        <v>89</v>
      </c>
      <c r="E138" s="108" t="s">
        <v>84</v>
      </c>
      <c r="F138" s="108" t="s">
        <v>168</v>
      </c>
      <c r="G138" s="527">
        <v>26214.87</v>
      </c>
      <c r="H138" s="529"/>
      <c r="I138" s="12" t="s">
        <v>169</v>
      </c>
      <c r="J138" s="12" t="s">
        <v>170</v>
      </c>
      <c r="K138" s="12">
        <v>1</v>
      </c>
      <c r="L138" s="93">
        <v>19.5</v>
      </c>
      <c r="M138" s="8">
        <v>1</v>
      </c>
      <c r="N138" s="8" t="s">
        <v>89</v>
      </c>
      <c r="O138" s="8" t="s">
        <v>84</v>
      </c>
      <c r="P138" s="8" t="s">
        <v>89</v>
      </c>
      <c r="Q138" s="8" t="s">
        <v>2</v>
      </c>
      <c r="R138" s="8" t="s">
        <v>22</v>
      </c>
      <c r="S138" s="94" t="s">
        <v>171</v>
      </c>
    </row>
    <row r="139" spans="1:20" s="84" customFormat="1" ht="31.15" customHeight="1">
      <c r="A139" s="8">
        <v>2</v>
      </c>
      <c r="B139" s="99" t="s">
        <v>412</v>
      </c>
      <c r="C139" s="9" t="s">
        <v>172</v>
      </c>
      <c r="D139" s="8" t="s">
        <v>89</v>
      </c>
      <c r="E139" s="8" t="s">
        <v>84</v>
      </c>
      <c r="F139" s="8">
        <v>1965</v>
      </c>
      <c r="G139" s="519">
        <v>218663.2</v>
      </c>
      <c r="H139" s="521"/>
      <c r="I139" s="12" t="s">
        <v>173</v>
      </c>
      <c r="J139" s="12" t="s">
        <v>174</v>
      </c>
      <c r="K139" s="12">
        <v>2</v>
      </c>
      <c r="L139" s="93">
        <v>515</v>
      </c>
      <c r="M139" s="8">
        <v>2</v>
      </c>
      <c r="N139" s="8" t="s">
        <v>89</v>
      </c>
      <c r="O139" s="8" t="s">
        <v>84</v>
      </c>
      <c r="P139" s="8" t="s">
        <v>89</v>
      </c>
      <c r="Q139" s="8" t="s">
        <v>2</v>
      </c>
      <c r="R139" s="8" t="s">
        <v>22</v>
      </c>
      <c r="S139" s="94" t="s">
        <v>175</v>
      </c>
    </row>
    <row r="140" spans="1:20" s="84" customFormat="1" ht="45" customHeight="1">
      <c r="A140" s="8">
        <v>3</v>
      </c>
      <c r="B140" s="99" t="s">
        <v>412</v>
      </c>
      <c r="C140" s="9" t="s">
        <v>176</v>
      </c>
      <c r="D140" s="8" t="s">
        <v>89</v>
      </c>
      <c r="E140" s="8" t="s">
        <v>84</v>
      </c>
      <c r="F140" s="8">
        <v>2009</v>
      </c>
      <c r="G140" s="519">
        <v>207400</v>
      </c>
      <c r="H140" s="521"/>
      <c r="I140" s="9" t="s">
        <v>177</v>
      </c>
      <c r="J140" s="12" t="s">
        <v>178</v>
      </c>
      <c r="K140" s="12">
        <v>3</v>
      </c>
      <c r="L140" s="93">
        <v>62.6</v>
      </c>
      <c r="M140" s="8">
        <v>1</v>
      </c>
      <c r="N140" s="8" t="s">
        <v>89</v>
      </c>
      <c r="O140" s="8" t="s">
        <v>84</v>
      </c>
      <c r="P140" s="8" t="s">
        <v>89</v>
      </c>
      <c r="Q140" s="8" t="s">
        <v>179</v>
      </c>
      <c r="R140" s="8" t="s">
        <v>505</v>
      </c>
      <c r="S140" s="94" t="s">
        <v>180</v>
      </c>
    </row>
    <row r="141" spans="1:20" s="84" customFormat="1" ht="41.25" customHeight="1">
      <c r="A141" s="8">
        <v>4</v>
      </c>
      <c r="B141" s="99" t="s">
        <v>412</v>
      </c>
      <c r="C141" s="9" t="s">
        <v>470</v>
      </c>
      <c r="D141" s="8" t="s">
        <v>89</v>
      </c>
      <c r="E141" s="8" t="s">
        <v>84</v>
      </c>
      <c r="F141" s="8" t="s">
        <v>471</v>
      </c>
      <c r="G141" s="520" t="s">
        <v>425</v>
      </c>
      <c r="H141" s="519">
        <v>30000</v>
      </c>
      <c r="I141" s="12" t="s">
        <v>169</v>
      </c>
      <c r="J141" s="12" t="s">
        <v>472</v>
      </c>
      <c r="K141" s="12">
        <v>4</v>
      </c>
      <c r="L141" s="93">
        <v>100</v>
      </c>
      <c r="M141" s="8">
        <v>1</v>
      </c>
      <c r="N141" s="8" t="s">
        <v>89</v>
      </c>
      <c r="O141" s="8" t="s">
        <v>89</v>
      </c>
      <c r="P141" s="8" t="s">
        <v>89</v>
      </c>
      <c r="Q141" s="8" t="s">
        <v>2</v>
      </c>
      <c r="R141" s="8" t="s">
        <v>3</v>
      </c>
      <c r="S141" s="94" t="s">
        <v>180</v>
      </c>
      <c r="T141" s="90" t="s">
        <v>517</v>
      </c>
    </row>
    <row r="142" spans="1:20" s="84" customFormat="1" ht="25.5">
      <c r="A142" s="8">
        <v>5</v>
      </c>
      <c r="B142" s="99" t="s">
        <v>412</v>
      </c>
      <c r="C142" s="26" t="s">
        <v>181</v>
      </c>
      <c r="D142" s="108" t="s">
        <v>89</v>
      </c>
      <c r="E142" s="108" t="s">
        <v>84</v>
      </c>
      <c r="F142" s="108">
        <v>1970</v>
      </c>
      <c r="G142" s="527">
        <v>170247.15</v>
      </c>
      <c r="H142" s="529"/>
      <c r="I142" s="109" t="s">
        <v>425</v>
      </c>
      <c r="J142" s="109" t="s">
        <v>48</v>
      </c>
      <c r="K142" s="109">
        <v>5</v>
      </c>
      <c r="L142" s="108"/>
      <c r="M142" s="108">
        <v>1</v>
      </c>
      <c r="N142" s="108" t="s">
        <v>89</v>
      </c>
      <c r="O142" s="108" t="s">
        <v>84</v>
      </c>
      <c r="P142" s="108" t="s">
        <v>89</v>
      </c>
      <c r="Q142" s="108" t="s">
        <v>2</v>
      </c>
      <c r="R142" s="108" t="s">
        <v>384</v>
      </c>
      <c r="S142" s="108" t="s">
        <v>384</v>
      </c>
    </row>
    <row r="143" spans="1:20" s="84" customFormat="1" ht="57.75" thickBot="1">
      <c r="A143" s="8">
        <v>6</v>
      </c>
      <c r="B143" s="110" t="s">
        <v>412</v>
      </c>
      <c r="C143" s="85" t="s">
        <v>67</v>
      </c>
      <c r="D143" s="86" t="s">
        <v>68</v>
      </c>
      <c r="E143" s="87" t="s">
        <v>431</v>
      </c>
      <c r="F143" s="88">
        <v>2010</v>
      </c>
      <c r="G143" s="528">
        <f>12320867.78+354975.57</f>
        <v>12675843.35</v>
      </c>
      <c r="H143" s="528"/>
      <c r="I143" s="86" t="s">
        <v>69</v>
      </c>
      <c r="J143" s="95" t="s">
        <v>70</v>
      </c>
      <c r="K143" s="95"/>
      <c r="L143" s="95">
        <v>3408.57</v>
      </c>
      <c r="M143" s="111">
        <v>2</v>
      </c>
      <c r="N143" s="111" t="s">
        <v>431</v>
      </c>
      <c r="O143" s="111" t="s">
        <v>431</v>
      </c>
      <c r="P143" s="111" t="s">
        <v>431</v>
      </c>
      <c r="Q143" s="111" t="s">
        <v>65</v>
      </c>
      <c r="R143" s="111" t="s">
        <v>22</v>
      </c>
      <c r="S143" s="112" t="s">
        <v>71</v>
      </c>
    </row>
    <row r="144" spans="1:20" s="84" customFormat="1" ht="42.75">
      <c r="A144" s="8">
        <v>7</v>
      </c>
      <c r="B144" s="110" t="s">
        <v>412</v>
      </c>
      <c r="C144" s="9" t="s">
        <v>441</v>
      </c>
      <c r="D144" s="82" t="s">
        <v>442</v>
      </c>
      <c r="E144" s="10" t="s">
        <v>431</v>
      </c>
      <c r="F144" s="123">
        <v>2000</v>
      </c>
      <c r="G144" s="11">
        <v>51919.92</v>
      </c>
      <c r="H144" s="11"/>
      <c r="I144" s="10" t="s">
        <v>0</v>
      </c>
      <c r="J144" s="12" t="s">
        <v>1</v>
      </c>
      <c r="K144" s="12"/>
      <c r="L144" s="92">
        <v>56</v>
      </c>
      <c r="M144" s="8">
        <v>1</v>
      </c>
      <c r="N144" s="8" t="s">
        <v>433</v>
      </c>
      <c r="O144" s="8" t="s">
        <v>431</v>
      </c>
      <c r="P144" s="8" t="s">
        <v>433</v>
      </c>
      <c r="Q144" s="94" t="s">
        <v>2</v>
      </c>
      <c r="R144" s="8" t="s">
        <v>3</v>
      </c>
      <c r="S144" s="8" t="s">
        <v>4</v>
      </c>
    </row>
    <row r="145" spans="1:20" s="84" customFormat="1" ht="28.5">
      <c r="A145" s="8">
        <v>8</v>
      </c>
      <c r="B145" s="110" t="s">
        <v>412</v>
      </c>
      <c r="C145" s="130" t="s">
        <v>507</v>
      </c>
      <c r="D145" s="33" t="s">
        <v>36</v>
      </c>
      <c r="E145" s="132" t="s">
        <v>431</v>
      </c>
      <c r="F145" s="133">
        <v>2014</v>
      </c>
      <c r="G145" s="27">
        <v>460623.07</v>
      </c>
      <c r="H145" s="27"/>
      <c r="I145" s="27" t="s">
        <v>425</v>
      </c>
      <c r="J145" s="12" t="s">
        <v>56</v>
      </c>
      <c r="K145" s="12"/>
      <c r="L145" s="12">
        <v>168.83</v>
      </c>
      <c r="M145" s="8">
        <v>1</v>
      </c>
      <c r="N145" s="8" t="s">
        <v>433</v>
      </c>
      <c r="O145" s="8" t="s">
        <v>431</v>
      </c>
      <c r="P145" s="8" t="s">
        <v>433</v>
      </c>
      <c r="Q145" s="94" t="s">
        <v>2</v>
      </c>
      <c r="R145" s="8" t="s">
        <v>508</v>
      </c>
      <c r="S145" s="94" t="s">
        <v>509</v>
      </c>
    </row>
    <row r="146" spans="1:20" s="84" customFormat="1" ht="42.75">
      <c r="A146" s="8">
        <v>9</v>
      </c>
      <c r="B146" s="110" t="s">
        <v>412</v>
      </c>
      <c r="C146" s="130" t="s">
        <v>35</v>
      </c>
      <c r="D146" s="33" t="s">
        <v>36</v>
      </c>
      <c r="E146" s="132" t="s">
        <v>431</v>
      </c>
      <c r="F146" s="133">
        <v>2013</v>
      </c>
      <c r="G146" s="27">
        <v>398127</v>
      </c>
      <c r="H146" s="27"/>
      <c r="I146" s="27" t="s">
        <v>425</v>
      </c>
      <c r="J146" s="12" t="s">
        <v>53</v>
      </c>
      <c r="K146" s="12"/>
      <c r="L146" s="12">
        <v>125.2</v>
      </c>
      <c r="M146" s="8">
        <v>1</v>
      </c>
      <c r="N146" s="8" t="s">
        <v>433</v>
      </c>
      <c r="O146" s="8" t="s">
        <v>431</v>
      </c>
      <c r="P146" s="8" t="s">
        <v>433</v>
      </c>
      <c r="Q146" s="94" t="s">
        <v>37</v>
      </c>
      <c r="R146" s="8" t="s">
        <v>425</v>
      </c>
      <c r="S146" s="94" t="s">
        <v>38</v>
      </c>
    </row>
    <row r="147" spans="1:20" s="84" customFormat="1" ht="42.75">
      <c r="A147" s="8">
        <v>10</v>
      </c>
      <c r="B147" s="110" t="s">
        <v>412</v>
      </c>
      <c r="C147" s="427" t="s">
        <v>925</v>
      </c>
      <c r="D147" s="33" t="s">
        <v>728</v>
      </c>
      <c r="E147" s="132" t="s">
        <v>431</v>
      </c>
      <c r="F147" s="133">
        <v>2024</v>
      </c>
      <c r="G147" s="27">
        <v>1615665.96</v>
      </c>
      <c r="H147" s="27"/>
      <c r="I147" s="131" t="s">
        <v>927</v>
      </c>
      <c r="J147" s="12" t="s">
        <v>1</v>
      </c>
      <c r="K147" s="12"/>
      <c r="L147" s="12">
        <v>196.38</v>
      </c>
      <c r="M147" s="8">
        <v>1</v>
      </c>
      <c r="N147" s="8" t="s">
        <v>433</v>
      </c>
      <c r="O147" s="8" t="s">
        <v>431</v>
      </c>
      <c r="P147" s="8" t="s">
        <v>433</v>
      </c>
      <c r="Q147" s="94" t="s">
        <v>434</v>
      </c>
      <c r="R147" s="8" t="s">
        <v>22</v>
      </c>
      <c r="S147" s="94" t="s">
        <v>509</v>
      </c>
    </row>
    <row r="148" spans="1:20" s="84" customFormat="1" ht="51" customHeight="1">
      <c r="A148" s="8">
        <v>11</v>
      </c>
      <c r="B148" s="110" t="s">
        <v>412</v>
      </c>
      <c r="C148" s="505" t="s">
        <v>1085</v>
      </c>
      <c r="D148" s="33" t="s">
        <v>728</v>
      </c>
      <c r="E148" s="132" t="s">
        <v>431</v>
      </c>
      <c r="F148" s="133">
        <v>2024</v>
      </c>
      <c r="G148" s="27">
        <v>2248252.7000000002</v>
      </c>
      <c r="H148" s="27"/>
      <c r="I148" s="131" t="s">
        <v>1093</v>
      </c>
      <c r="J148" s="12" t="s">
        <v>1086</v>
      </c>
      <c r="K148" s="12"/>
      <c r="L148" s="12">
        <v>195.16</v>
      </c>
      <c r="M148" s="8">
        <v>1</v>
      </c>
      <c r="N148" s="8" t="s">
        <v>433</v>
      </c>
      <c r="O148" s="8" t="s">
        <v>431</v>
      </c>
      <c r="P148" s="8" t="s">
        <v>433</v>
      </c>
      <c r="Q148" s="94" t="s">
        <v>434</v>
      </c>
      <c r="R148" s="94" t="s">
        <v>117</v>
      </c>
      <c r="S148" s="94" t="s">
        <v>7</v>
      </c>
    </row>
    <row r="149" spans="1:20" s="84" customFormat="1" ht="43.5" thickBot="1">
      <c r="A149" s="8">
        <v>12</v>
      </c>
      <c r="B149" s="110" t="s">
        <v>412</v>
      </c>
      <c r="C149" s="429" t="s">
        <v>1103</v>
      </c>
      <c r="D149" s="550" t="s">
        <v>1104</v>
      </c>
      <c r="E149" s="428" t="s">
        <v>431</v>
      </c>
      <c r="F149" s="473">
        <v>2025</v>
      </c>
      <c r="G149" s="549">
        <v>8630875.75</v>
      </c>
      <c r="H149" s="549"/>
      <c r="I149" s="86" t="s">
        <v>1107</v>
      </c>
      <c r="J149" s="95" t="s">
        <v>1105</v>
      </c>
      <c r="K149" s="95"/>
      <c r="L149" s="95">
        <v>983.2</v>
      </c>
      <c r="M149" s="111">
        <v>1</v>
      </c>
      <c r="N149" s="111" t="s">
        <v>433</v>
      </c>
      <c r="O149" s="111" t="s">
        <v>431</v>
      </c>
      <c r="P149" s="111" t="s">
        <v>433</v>
      </c>
      <c r="Q149" s="111" t="s">
        <v>434</v>
      </c>
      <c r="R149" s="111" t="s">
        <v>384</v>
      </c>
      <c r="S149" s="112" t="s">
        <v>1106</v>
      </c>
    </row>
    <row r="150" spans="1:20" s="84" customFormat="1" ht="15" thickBot="1">
      <c r="A150" s="7"/>
      <c r="B150" s="7"/>
      <c r="C150" s="626" t="s">
        <v>61</v>
      </c>
      <c r="D150" s="626"/>
      <c r="E150" s="626"/>
      <c r="F150" s="627"/>
      <c r="G150" s="116">
        <f>SUM(G138:G149)</f>
        <v>26703832.969999999</v>
      </c>
      <c r="H150" s="116">
        <f>SUM(H138:H142)</f>
        <v>30000</v>
      </c>
      <c r="I150" s="7"/>
      <c r="J150" s="32"/>
      <c r="K150" s="7"/>
      <c r="L150" s="7"/>
      <c r="M150" s="7"/>
      <c r="N150" s="7"/>
      <c r="O150" s="7"/>
      <c r="P150" s="7"/>
      <c r="Q150" s="7"/>
      <c r="R150" s="7"/>
      <c r="S150" s="7"/>
      <c r="T150" s="90"/>
    </row>
    <row r="151" spans="1:20" s="84" customFormat="1" ht="15" thickBot="1">
      <c r="A151" s="651" t="s">
        <v>182</v>
      </c>
      <c r="B151" s="652"/>
      <c r="C151" s="653"/>
      <c r="D151" s="653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</row>
    <row r="152" spans="1:20" s="84" customFormat="1" ht="23.25" customHeight="1" thickBot="1">
      <c r="A152" s="442">
        <v>1</v>
      </c>
      <c r="B152" s="447" t="s">
        <v>412</v>
      </c>
      <c r="C152" s="439" t="s">
        <v>183</v>
      </c>
      <c r="D152" s="436" t="s">
        <v>184</v>
      </c>
      <c r="E152" s="440" t="s">
        <v>84</v>
      </c>
      <c r="F152" s="442">
        <v>1960</v>
      </c>
      <c r="G152" s="441">
        <v>253095.51</v>
      </c>
      <c r="H152" s="27">
        <v>550000</v>
      </c>
      <c r="I152" s="27" t="s">
        <v>185</v>
      </c>
      <c r="J152" s="435" t="s">
        <v>472</v>
      </c>
      <c r="K152" s="435"/>
      <c r="L152" s="435"/>
      <c r="M152" s="435" t="s">
        <v>186</v>
      </c>
      <c r="N152" s="436" t="s">
        <v>89</v>
      </c>
      <c r="O152" s="436" t="s">
        <v>89</v>
      </c>
      <c r="P152" s="436" t="s">
        <v>89</v>
      </c>
      <c r="Q152" s="435"/>
      <c r="R152" s="435"/>
      <c r="S152" s="435"/>
    </row>
    <row r="153" spans="1:20" s="84" customFormat="1" ht="32.25" customHeight="1" thickBot="1">
      <c r="A153" s="442">
        <v>2</v>
      </c>
      <c r="B153" s="447" t="s">
        <v>412</v>
      </c>
      <c r="C153" s="439" t="s">
        <v>187</v>
      </c>
      <c r="D153" s="436" t="s">
        <v>184</v>
      </c>
      <c r="E153" s="440" t="s">
        <v>84</v>
      </c>
      <c r="F153" s="442">
        <v>2009</v>
      </c>
      <c r="G153" s="441">
        <v>2062292.25</v>
      </c>
      <c r="H153" s="27"/>
      <c r="I153" s="27" t="s">
        <v>188</v>
      </c>
      <c r="J153" s="435" t="s">
        <v>189</v>
      </c>
      <c r="K153" s="435"/>
      <c r="L153" s="435"/>
      <c r="M153" s="435" t="s">
        <v>186</v>
      </c>
      <c r="N153" s="436" t="s">
        <v>89</v>
      </c>
      <c r="O153" s="436" t="s">
        <v>84</v>
      </c>
      <c r="P153" s="436" t="s">
        <v>89</v>
      </c>
      <c r="Q153" s="435"/>
      <c r="R153" s="435"/>
      <c r="S153" s="435"/>
    </row>
    <row r="154" spans="1:20" s="84" customFormat="1" ht="26.25" thickBot="1">
      <c r="A154" s="442">
        <v>3</v>
      </c>
      <c r="B154" s="447" t="s">
        <v>412</v>
      </c>
      <c r="C154" s="439" t="s">
        <v>190</v>
      </c>
      <c r="D154" s="436" t="s">
        <v>184</v>
      </c>
      <c r="E154" s="440" t="s">
        <v>84</v>
      </c>
      <c r="F154" s="442">
        <v>1960</v>
      </c>
      <c r="G154" s="441">
        <v>139215.81</v>
      </c>
      <c r="H154" s="27"/>
      <c r="I154" s="27" t="s">
        <v>191</v>
      </c>
      <c r="J154" s="435" t="s">
        <v>170</v>
      </c>
      <c r="K154" s="435"/>
      <c r="L154" s="435"/>
      <c r="M154" s="435" t="s">
        <v>186</v>
      </c>
      <c r="N154" s="436" t="s">
        <v>89</v>
      </c>
      <c r="O154" s="436" t="s">
        <v>89</v>
      </c>
      <c r="P154" s="436" t="s">
        <v>89</v>
      </c>
      <c r="Q154" s="435"/>
      <c r="R154" s="435"/>
      <c r="S154" s="435"/>
    </row>
    <row r="155" spans="1:20" s="84" customFormat="1" ht="26.25" thickBot="1">
      <c r="A155" s="442">
        <v>4</v>
      </c>
      <c r="B155" s="447" t="s">
        <v>412</v>
      </c>
      <c r="C155" s="439" t="s">
        <v>192</v>
      </c>
      <c r="D155" s="436" t="s">
        <v>184</v>
      </c>
      <c r="E155" s="440" t="s">
        <v>84</v>
      </c>
      <c r="F155" s="442">
        <v>1960</v>
      </c>
      <c r="G155" s="441">
        <v>43713.5</v>
      </c>
      <c r="H155" s="27"/>
      <c r="I155" s="27" t="s">
        <v>191</v>
      </c>
      <c r="J155" s="435" t="s">
        <v>170</v>
      </c>
      <c r="K155" s="435"/>
      <c r="L155" s="435"/>
      <c r="M155" s="435" t="s">
        <v>186</v>
      </c>
      <c r="N155" s="436" t="s">
        <v>89</v>
      </c>
      <c r="O155" s="436" t="s">
        <v>89</v>
      </c>
      <c r="P155" s="436" t="s">
        <v>89</v>
      </c>
      <c r="Q155" s="435"/>
      <c r="R155" s="435"/>
      <c r="S155" s="435"/>
    </row>
    <row r="156" spans="1:20" s="84" customFormat="1" ht="29.25" thickBot="1">
      <c r="A156" s="442">
        <v>5</v>
      </c>
      <c r="B156" s="457" t="s">
        <v>412</v>
      </c>
      <c r="C156" s="458" t="s">
        <v>572</v>
      </c>
      <c r="D156" s="437" t="s">
        <v>184</v>
      </c>
      <c r="E156" s="459" t="s">
        <v>84</v>
      </c>
      <c r="F156" s="456">
        <v>2017</v>
      </c>
      <c r="G156" s="460">
        <v>1753670.33</v>
      </c>
      <c r="H156" s="461"/>
      <c r="I156" s="461" t="s">
        <v>191</v>
      </c>
      <c r="J156" s="438" t="s">
        <v>170</v>
      </c>
      <c r="K156" s="438"/>
      <c r="L156" s="438"/>
      <c r="M156" s="438" t="s">
        <v>186</v>
      </c>
      <c r="N156" s="437" t="s">
        <v>89</v>
      </c>
      <c r="O156" s="437" t="s">
        <v>89</v>
      </c>
      <c r="P156" s="437" t="s">
        <v>89</v>
      </c>
      <c r="Q156" s="438"/>
      <c r="R156" s="438"/>
      <c r="S156" s="438"/>
    </row>
    <row r="157" spans="1:20" s="84" customFormat="1" ht="26.25" thickBot="1">
      <c r="A157" s="442">
        <v>6</v>
      </c>
      <c r="B157" s="447" t="s">
        <v>412</v>
      </c>
      <c r="C157" s="130" t="s">
        <v>742</v>
      </c>
      <c r="D157" s="436" t="s">
        <v>184</v>
      </c>
      <c r="E157" s="132" t="s">
        <v>431</v>
      </c>
      <c r="F157" s="133">
        <v>2010</v>
      </c>
      <c r="G157" s="27">
        <v>212621.22</v>
      </c>
      <c r="H157" s="27"/>
      <c r="I157" s="27" t="s">
        <v>743</v>
      </c>
      <c r="J157" s="435" t="s">
        <v>70</v>
      </c>
      <c r="K157" s="435"/>
      <c r="L157" s="435"/>
      <c r="M157" s="435" t="s">
        <v>186</v>
      </c>
      <c r="N157" s="436" t="s">
        <v>89</v>
      </c>
      <c r="O157" s="436" t="s">
        <v>89</v>
      </c>
      <c r="P157" s="436" t="s">
        <v>89</v>
      </c>
      <c r="Q157" s="435"/>
      <c r="R157" s="435"/>
      <c r="S157" s="435"/>
    </row>
    <row r="158" spans="1:20" s="84" customFormat="1" ht="26.25" thickBot="1">
      <c r="A158" s="442">
        <v>7</v>
      </c>
      <c r="B158" s="457" t="s">
        <v>412</v>
      </c>
      <c r="C158" s="429" t="s">
        <v>984</v>
      </c>
      <c r="D158" s="437" t="s">
        <v>184</v>
      </c>
      <c r="E158" s="428" t="s">
        <v>84</v>
      </c>
      <c r="F158" s="473">
        <v>2020</v>
      </c>
      <c r="G158" s="461">
        <v>163958.51999999999</v>
      </c>
      <c r="H158" s="461"/>
      <c r="I158" s="461" t="s">
        <v>185</v>
      </c>
      <c r="J158" s="438" t="s">
        <v>53</v>
      </c>
      <c r="K158" s="435"/>
      <c r="L158" s="435"/>
      <c r="M158" s="435"/>
      <c r="N158" s="436"/>
      <c r="O158" s="436"/>
      <c r="P158" s="436"/>
      <c r="Q158" s="435"/>
      <c r="R158" s="435"/>
      <c r="S158" s="435"/>
    </row>
    <row r="159" spans="1:20" s="84" customFormat="1" ht="26.25" thickBot="1">
      <c r="A159" s="442">
        <v>8</v>
      </c>
      <c r="B159" s="457" t="s">
        <v>412</v>
      </c>
      <c r="C159" s="429" t="s">
        <v>985</v>
      </c>
      <c r="D159" s="437" t="s">
        <v>184</v>
      </c>
      <c r="E159" s="132" t="s">
        <v>84</v>
      </c>
      <c r="F159" s="133"/>
      <c r="G159" s="27">
        <v>702382.88</v>
      </c>
      <c r="H159" s="27"/>
      <c r="I159" s="461" t="s">
        <v>185</v>
      </c>
      <c r="J159" s="435" t="s">
        <v>56</v>
      </c>
      <c r="K159" s="435"/>
      <c r="L159" s="435"/>
      <c r="M159" s="435"/>
      <c r="N159" s="436"/>
      <c r="O159" s="436"/>
      <c r="P159" s="436"/>
      <c r="Q159" s="435"/>
      <c r="R159" s="435"/>
      <c r="S159" s="435"/>
    </row>
    <row r="160" spans="1:20" s="84" customFormat="1" ht="26.25" thickBot="1">
      <c r="A160" s="442">
        <v>9</v>
      </c>
      <c r="B160" s="447" t="s">
        <v>412</v>
      </c>
      <c r="C160" s="130" t="s">
        <v>986</v>
      </c>
      <c r="D160" s="436" t="s">
        <v>184</v>
      </c>
      <c r="E160" s="132" t="s">
        <v>84</v>
      </c>
      <c r="F160" s="133"/>
      <c r="G160" s="27">
        <v>147311</v>
      </c>
      <c r="H160" s="27"/>
      <c r="I160" s="461" t="s">
        <v>185</v>
      </c>
      <c r="J160" s="435" t="s">
        <v>987</v>
      </c>
      <c r="K160" s="435"/>
      <c r="L160" s="435"/>
      <c r="M160" s="435"/>
      <c r="N160" s="436"/>
      <c r="O160" s="436"/>
      <c r="P160" s="436"/>
      <c r="Q160" s="435"/>
      <c r="R160" s="435"/>
      <c r="S160" s="435"/>
    </row>
    <row r="161" spans="1:19" s="84" customFormat="1" ht="43.5" thickBot="1">
      <c r="A161" s="442">
        <v>10</v>
      </c>
      <c r="B161" s="447" t="s">
        <v>412</v>
      </c>
      <c r="C161" s="130" t="s">
        <v>72</v>
      </c>
      <c r="D161" s="131" t="s">
        <v>73</v>
      </c>
      <c r="E161" s="132" t="s">
        <v>431</v>
      </c>
      <c r="F161" s="133">
        <v>2011</v>
      </c>
      <c r="G161" s="27">
        <v>114472.29</v>
      </c>
      <c r="H161" s="27"/>
      <c r="I161" s="27" t="s">
        <v>425</v>
      </c>
      <c r="J161" s="12" t="s">
        <v>1</v>
      </c>
      <c r="K161" s="12"/>
      <c r="L161" s="12" t="s">
        <v>503</v>
      </c>
      <c r="M161" s="12"/>
      <c r="N161" s="12"/>
      <c r="O161" s="12"/>
      <c r="P161" s="12"/>
      <c r="Q161" s="12"/>
      <c r="R161" s="12"/>
      <c r="S161" s="12"/>
    </row>
    <row r="162" spans="1:19" s="84" customFormat="1" ht="43.5" thickBot="1">
      <c r="A162" s="442">
        <v>11</v>
      </c>
      <c r="B162" s="447" t="s">
        <v>412</v>
      </c>
      <c r="C162" s="130" t="s">
        <v>444</v>
      </c>
      <c r="D162" s="33" t="s">
        <v>73</v>
      </c>
      <c r="E162" s="132" t="s">
        <v>431</v>
      </c>
      <c r="F162" s="133">
        <v>2014</v>
      </c>
      <c r="G162" s="27">
        <v>381915</v>
      </c>
      <c r="H162" s="27"/>
      <c r="I162" s="27" t="s">
        <v>425</v>
      </c>
      <c r="J162" s="12" t="s">
        <v>1</v>
      </c>
      <c r="K162" s="12"/>
      <c r="L162" s="12">
        <v>9904</v>
      </c>
      <c r="M162" s="8"/>
      <c r="N162" s="8"/>
      <c r="O162" s="8"/>
      <c r="P162" s="8"/>
      <c r="Q162" s="94"/>
      <c r="R162" s="8"/>
      <c r="S162" s="94"/>
    </row>
    <row r="163" spans="1:19" s="84" customFormat="1" ht="26.25" thickBot="1">
      <c r="A163" s="442">
        <v>11</v>
      </c>
      <c r="B163" s="142" t="s">
        <v>412</v>
      </c>
      <c r="C163" s="130" t="s">
        <v>726</v>
      </c>
      <c r="D163" s="8" t="s">
        <v>184</v>
      </c>
      <c r="E163" s="132" t="s">
        <v>84</v>
      </c>
      <c r="F163" s="133">
        <v>2022</v>
      </c>
      <c r="G163" s="27">
        <v>619671.05000000005</v>
      </c>
      <c r="H163" s="27"/>
      <c r="I163" s="27" t="s">
        <v>191</v>
      </c>
      <c r="J163" s="12" t="s">
        <v>170</v>
      </c>
      <c r="K163" s="12"/>
      <c r="L163" s="12"/>
      <c r="M163" s="12" t="s">
        <v>186</v>
      </c>
      <c r="N163" s="8" t="s">
        <v>89</v>
      </c>
      <c r="O163" s="8" t="s">
        <v>89</v>
      </c>
      <c r="P163" s="8" t="s">
        <v>89</v>
      </c>
      <c r="Q163" s="12"/>
      <c r="R163" s="12"/>
      <c r="S163" s="12"/>
    </row>
    <row r="164" spans="1:19" s="84" customFormat="1" ht="15" thickBot="1">
      <c r="A164" s="129"/>
      <c r="B164" s="129"/>
      <c r="C164" s="646" t="s">
        <v>61</v>
      </c>
      <c r="D164" s="646"/>
      <c r="E164" s="646"/>
      <c r="F164" s="647"/>
      <c r="G164" s="141">
        <f>SUM(G152:G163)</f>
        <v>6594319.3599999994</v>
      </c>
      <c r="H164" s="140">
        <f>SUM(H152:H156)</f>
        <v>550000</v>
      </c>
      <c r="I164" s="42"/>
      <c r="J164" s="41"/>
      <c r="K164" s="41"/>
      <c r="L164" s="41"/>
      <c r="M164" s="41"/>
      <c r="N164" s="41"/>
      <c r="O164" s="41"/>
      <c r="P164" s="41"/>
      <c r="Q164" s="41"/>
      <c r="R164" s="41"/>
      <c r="S164" s="41"/>
    </row>
    <row r="165" spans="1:19" ht="13.5" thickBot="1"/>
    <row r="166" spans="1:19" ht="15.75" thickBot="1">
      <c r="F166" s="113" t="s">
        <v>427</v>
      </c>
      <c r="G166" s="34">
        <f>SUM(G9+G24+G43+G49+G52+G75+G80+G84+G88+G92+G96+G100+G106+G111+G117+G121+G124+G127+G130+G135+G150+G164)</f>
        <v>103845775.14</v>
      </c>
      <c r="H166" s="114">
        <f>SUM(H150+H164)</f>
        <v>580000</v>
      </c>
      <c r="I166" s="115"/>
    </row>
    <row r="168" spans="1:19">
      <c r="C168" s="115"/>
    </row>
    <row r="169" spans="1:19">
      <c r="C169" s="115"/>
      <c r="F169" s="89" t="s">
        <v>1124</v>
      </c>
      <c r="G169" s="115">
        <f>G58+G59+G63+G51+G138+G139+G140+H141+G142+G143+G144+G145+G146+G147+G148+G149+G152+H152+G153+G154+G155+G156+G157+G158+G159+G160+G161+G162+G163</f>
        <v>36120375.960000001</v>
      </c>
    </row>
    <row r="170" spans="1:19">
      <c r="C170" s="115"/>
      <c r="F170" s="89" t="s">
        <v>1143</v>
      </c>
      <c r="G170" s="115">
        <f>G30+G36+G46+G48</f>
        <v>10922892.5</v>
      </c>
    </row>
    <row r="171" spans="1:19">
      <c r="F171" s="89" t="s">
        <v>1148</v>
      </c>
      <c r="G171" s="115">
        <f>G8+G11+G12+G13+G14+G15+G16+G17+G18+G19+G20+G21+G22+G23+G26+G27+G28+G29+G31+G32+G33+G34+G35+G37+G38+G39+G40+G41+G42+G45+G47+G54+G55+G56+G57+G60+G61+G62+G64+G65+G66+G67+G68+G69+G70+G71+G72+G73+G74+G77+G78+G79+G82+G83+G86+G87+G119+G120</f>
        <v>25987391.859999996</v>
      </c>
    </row>
    <row r="172" spans="1:19">
      <c r="F172" s="89" t="s">
        <v>1149</v>
      </c>
      <c r="G172" s="115">
        <f>G99</f>
        <v>21729.1</v>
      </c>
    </row>
    <row r="173" spans="1:19">
      <c r="F173" s="89" t="s">
        <v>1150</v>
      </c>
      <c r="G173" s="115">
        <f>G94+G95+G105+G108+G109+G110+G113+G114+G115+G116+G123+G126+G129+G132+G133+G134</f>
        <v>30554594.920000002</v>
      </c>
    </row>
    <row r="174" spans="1:19">
      <c r="F174" s="89" t="s">
        <v>1157</v>
      </c>
      <c r="G174" s="115">
        <f>G91</f>
        <v>818790.8</v>
      </c>
    </row>
    <row r="175" spans="1:19">
      <c r="G175" s="115">
        <f>SUM(G169:G174)</f>
        <v>104425775.13999999</v>
      </c>
    </row>
    <row r="176" spans="1:19">
      <c r="G176" s="115"/>
    </row>
  </sheetData>
  <mergeCells count="67">
    <mergeCell ref="C150:F150"/>
    <mergeCell ref="C130:F130"/>
    <mergeCell ref="C127:F127"/>
    <mergeCell ref="C164:F164"/>
    <mergeCell ref="A151:D151"/>
    <mergeCell ref="A136:D136"/>
    <mergeCell ref="A137:D137"/>
    <mergeCell ref="C135:F135"/>
    <mergeCell ref="C106:F106"/>
    <mergeCell ref="C111:F111"/>
    <mergeCell ref="C117:F117"/>
    <mergeCell ref="C75:F75"/>
    <mergeCell ref="C88:F88"/>
    <mergeCell ref="C80:F80"/>
    <mergeCell ref="C84:F84"/>
    <mergeCell ref="A102:D102"/>
    <mergeCell ref="A93:D93"/>
    <mergeCell ref="A97:D97"/>
    <mergeCell ref="A98:C98"/>
    <mergeCell ref="C100:F100"/>
    <mergeCell ref="C96:F96"/>
    <mergeCell ref="A107:D107"/>
    <mergeCell ref="A112:D112"/>
    <mergeCell ref="S35:S36"/>
    <mergeCell ref="N32:N33"/>
    <mergeCell ref="O32:O33"/>
    <mergeCell ref="P32:P33"/>
    <mergeCell ref="Q32:Q33"/>
    <mergeCell ref="R32:R33"/>
    <mergeCell ref="S32:S33"/>
    <mergeCell ref="N35:N36"/>
    <mergeCell ref="O35:O36"/>
    <mergeCell ref="P35:P36"/>
    <mergeCell ref="Q35:Q36"/>
    <mergeCell ref="R35:R36"/>
    <mergeCell ref="M32:M33"/>
    <mergeCell ref="L32:L33"/>
    <mergeCell ref="J35:J36"/>
    <mergeCell ref="M35:M36"/>
    <mergeCell ref="C92:F92"/>
    <mergeCell ref="A44:D44"/>
    <mergeCell ref="I35:I36"/>
    <mergeCell ref="F35:F36"/>
    <mergeCell ref="E35:E36"/>
    <mergeCell ref="C43:F43"/>
    <mergeCell ref="C52:F52"/>
    <mergeCell ref="A90:C90"/>
    <mergeCell ref="A89:D89"/>
    <mergeCell ref="A50:D50"/>
    <mergeCell ref="A53:D53"/>
    <mergeCell ref="C49:F49"/>
    <mergeCell ref="A5:D5"/>
    <mergeCell ref="A29:A30"/>
    <mergeCell ref="A32:A33"/>
    <mergeCell ref="A35:A36"/>
    <mergeCell ref="C24:F24"/>
    <mergeCell ref="A6:D6"/>
    <mergeCell ref="A25:D25"/>
    <mergeCell ref="A10:D10"/>
    <mergeCell ref="C9:F9"/>
    <mergeCell ref="A122:D122"/>
    <mergeCell ref="A125:D125"/>
    <mergeCell ref="A118:D118"/>
    <mergeCell ref="A131:D131"/>
    <mergeCell ref="A128:D128"/>
    <mergeCell ref="C121:F121"/>
    <mergeCell ref="C124:F124"/>
  </mergeCells>
  <phoneticPr fontId="0" type="noConversion"/>
  <pageMargins left="0.31496062992125984" right="0.31496062992125984" top="0.35433070866141736" bottom="0.35433070866141736" header="0" footer="0"/>
  <pageSetup paperSize="9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76515-E239-4985-A18B-5D7D98A78966}">
  <dimension ref="A1:BX174"/>
  <sheetViews>
    <sheetView zoomScale="75" workbookViewId="0"/>
  </sheetViews>
  <sheetFormatPr defaultColWidth="9.140625" defaultRowHeight="12.75"/>
  <cols>
    <col min="1" max="1" width="45.28515625" style="49" customWidth="1"/>
    <col min="2" max="2" width="31.5703125" style="49" customWidth="1"/>
    <col min="3" max="3" width="28.140625" style="49" customWidth="1"/>
    <col min="4" max="4" width="18.85546875" style="49" customWidth="1"/>
    <col min="5" max="16384" width="9.140625" style="49"/>
  </cols>
  <sheetData>
    <row r="1" spans="1:4">
      <c r="A1" s="197" t="s">
        <v>924</v>
      </c>
    </row>
    <row r="2" spans="1:4">
      <c r="A2" s="143" t="s">
        <v>193</v>
      </c>
      <c r="B2" s="143"/>
      <c r="C2" s="143"/>
    </row>
    <row r="3" spans="1:4" ht="26.25" customHeight="1">
      <c r="A3" s="144" t="s">
        <v>194</v>
      </c>
      <c r="B3" s="144" t="s">
        <v>195</v>
      </c>
      <c r="C3" s="144"/>
    </row>
    <row r="4" spans="1:4" ht="27" customHeight="1">
      <c r="A4" s="144"/>
      <c r="B4" s="144"/>
      <c r="C4" s="144"/>
    </row>
    <row r="5" spans="1:4" s="147" customFormat="1">
      <c r="A5" s="145" t="s">
        <v>379</v>
      </c>
      <c r="B5" s="145" t="s">
        <v>1090</v>
      </c>
      <c r="C5" s="146"/>
    </row>
    <row r="6" spans="1:4" s="50" customFormat="1">
      <c r="A6" s="148" t="s">
        <v>196</v>
      </c>
      <c r="B6" s="149" t="s">
        <v>1091</v>
      </c>
      <c r="C6" s="149" t="s">
        <v>1173</v>
      </c>
    </row>
    <row r="7" spans="1:4" s="50" customFormat="1" ht="24.95" customHeight="1">
      <c r="A7" s="148" t="s">
        <v>197</v>
      </c>
      <c r="B7" s="150"/>
      <c r="C7" s="150"/>
    </row>
    <row r="8" spans="1:4" s="50" customFormat="1" ht="24.95" customHeight="1">
      <c r="A8" s="148" t="s">
        <v>198</v>
      </c>
      <c r="B8" s="150"/>
      <c r="C8" s="150"/>
    </row>
    <row r="9" spans="1:4" s="50" customFormat="1" ht="24.95" customHeight="1">
      <c r="A9" s="148" t="s">
        <v>199</v>
      </c>
      <c r="B9" s="150"/>
      <c r="C9" s="150"/>
    </row>
    <row r="10" spans="1:4" s="50" customFormat="1" ht="23.25" customHeight="1">
      <c r="A10" s="151"/>
      <c r="B10" s="151"/>
      <c r="C10" s="152" t="s">
        <v>427</v>
      </c>
    </row>
    <row r="11" spans="1:4" s="154" customFormat="1" ht="19.5" customHeight="1">
      <c r="A11" s="153" t="s">
        <v>200</v>
      </c>
      <c r="B11" s="153"/>
      <c r="C11" s="153"/>
    </row>
    <row r="12" spans="1:4" s="159" customFormat="1" ht="30" customHeight="1">
      <c r="A12" s="155" t="s">
        <v>201</v>
      </c>
      <c r="B12" s="156">
        <v>0.7</v>
      </c>
      <c r="C12" s="157"/>
      <c r="D12" s="158"/>
    </row>
    <row r="13" spans="1:4" s="159" customFormat="1" ht="25.5" customHeight="1">
      <c r="A13" s="155" t="s">
        <v>202</v>
      </c>
      <c r="B13" s="156">
        <v>0.17</v>
      </c>
      <c r="C13" s="157"/>
      <c r="D13" s="158"/>
    </row>
    <row r="14" spans="1:4" s="159" customFormat="1" ht="18.75" customHeight="1">
      <c r="A14" s="155" t="s">
        <v>203</v>
      </c>
      <c r="B14" s="156">
        <v>0.53</v>
      </c>
      <c r="C14" s="157"/>
      <c r="D14" s="158"/>
    </row>
    <row r="15" spans="1:4" s="159" customFormat="1" ht="21" customHeight="1">
      <c r="A15" s="155" t="s">
        <v>204</v>
      </c>
      <c r="B15" s="156">
        <v>0.11</v>
      </c>
      <c r="C15" s="157"/>
      <c r="D15" s="158"/>
    </row>
    <row r="16" spans="1:4" s="159" customFormat="1" ht="18.75" customHeight="1">
      <c r="A16" s="155" t="s">
        <v>205</v>
      </c>
      <c r="B16" s="156">
        <v>0.19</v>
      </c>
      <c r="C16" s="157"/>
      <c r="D16" s="158"/>
    </row>
    <row r="17" spans="1:4" s="159" customFormat="1" ht="24.75" customHeight="1">
      <c r="A17" s="155" t="s">
        <v>206</v>
      </c>
      <c r="B17" s="156">
        <v>0.18</v>
      </c>
      <c r="C17" s="157"/>
      <c r="D17" s="158"/>
    </row>
    <row r="18" spans="1:4" s="159" customFormat="1" ht="25.5" customHeight="1">
      <c r="A18" s="160" t="s">
        <v>523</v>
      </c>
      <c r="B18" s="156">
        <v>0.57999999999999996</v>
      </c>
      <c r="C18" s="157"/>
      <c r="D18" s="158"/>
    </row>
    <row r="19" spans="1:4" s="159" customFormat="1" ht="20.25" customHeight="1">
      <c r="A19" s="155" t="s">
        <v>207</v>
      </c>
      <c r="B19" s="156"/>
      <c r="C19" s="157">
        <v>0.45</v>
      </c>
      <c r="D19" s="158"/>
    </row>
    <row r="20" spans="1:4" s="159" customFormat="1" ht="17.25" customHeight="1">
      <c r="A20" s="155" t="s">
        <v>208</v>
      </c>
      <c r="B20" s="156"/>
      <c r="C20" s="157">
        <v>0.25</v>
      </c>
      <c r="D20" s="158"/>
    </row>
    <row r="21" spans="1:4" s="159" customFormat="1" ht="21" customHeight="1">
      <c r="A21" s="155" t="s">
        <v>209</v>
      </c>
      <c r="B21" s="156"/>
      <c r="C21" s="157">
        <v>0.84</v>
      </c>
      <c r="D21" s="158"/>
    </row>
    <row r="22" spans="1:4" s="159" customFormat="1" ht="18" customHeight="1">
      <c r="A22" s="155" t="s">
        <v>210</v>
      </c>
      <c r="B22" s="156"/>
      <c r="C22" s="157">
        <v>0.53</v>
      </c>
      <c r="D22" s="158"/>
    </row>
    <row r="23" spans="1:4" s="159" customFormat="1" ht="18" customHeight="1">
      <c r="A23" s="155" t="s">
        <v>211</v>
      </c>
      <c r="B23" s="156"/>
      <c r="C23" s="157">
        <v>0.73</v>
      </c>
      <c r="D23" s="158"/>
    </row>
    <row r="24" spans="1:4" s="159" customFormat="1" ht="18.75" customHeight="1">
      <c r="A24" s="155" t="s">
        <v>212</v>
      </c>
      <c r="B24" s="156"/>
      <c r="C24" s="157">
        <v>1</v>
      </c>
      <c r="D24" s="158"/>
    </row>
    <row r="25" spans="1:4" s="159" customFormat="1" ht="18" customHeight="1">
      <c r="A25" s="155" t="s">
        <v>213</v>
      </c>
      <c r="B25" s="156"/>
      <c r="C25" s="157">
        <v>0.47</v>
      </c>
      <c r="D25" s="158"/>
    </row>
    <row r="26" spans="1:4" s="159" customFormat="1" ht="21" customHeight="1">
      <c r="A26" s="155" t="s">
        <v>214</v>
      </c>
      <c r="B26" s="156">
        <v>0.2</v>
      </c>
      <c r="C26" s="157"/>
      <c r="D26" s="158"/>
    </row>
    <row r="27" spans="1:4" s="159" customFormat="1" ht="20.25" customHeight="1">
      <c r="A27" s="155" t="s">
        <v>215</v>
      </c>
      <c r="B27" s="156">
        <v>0.06</v>
      </c>
      <c r="C27" s="157"/>
      <c r="D27" s="158"/>
    </row>
    <row r="28" spans="1:4" s="159" customFormat="1" ht="20.25" customHeight="1">
      <c r="A28" s="155" t="s">
        <v>216</v>
      </c>
      <c r="B28" s="156">
        <v>0.11</v>
      </c>
      <c r="C28" s="157"/>
      <c r="D28" s="158"/>
    </row>
    <row r="29" spans="1:4" s="159" customFormat="1" ht="18.75" customHeight="1">
      <c r="A29" s="155" t="s">
        <v>217</v>
      </c>
      <c r="B29" s="156">
        <v>0.09</v>
      </c>
      <c r="C29" s="157"/>
      <c r="D29" s="158"/>
    </row>
    <row r="30" spans="1:4" s="159" customFormat="1" ht="18" customHeight="1">
      <c r="A30" s="155" t="s">
        <v>218</v>
      </c>
      <c r="B30" s="156">
        <v>0.06</v>
      </c>
      <c r="C30" s="157" t="s">
        <v>219</v>
      </c>
      <c r="D30" s="158"/>
    </row>
    <row r="31" spans="1:4" s="159" customFormat="1" ht="21" customHeight="1">
      <c r="A31" s="155" t="s">
        <v>220</v>
      </c>
      <c r="B31" s="156">
        <v>0.12</v>
      </c>
      <c r="C31" s="157"/>
      <c r="D31" s="158"/>
    </row>
    <row r="32" spans="1:4" s="159" customFormat="1" ht="23.25" customHeight="1">
      <c r="A32" s="155" t="s">
        <v>221</v>
      </c>
      <c r="B32" s="156"/>
      <c r="C32" s="157"/>
      <c r="D32" s="158"/>
    </row>
    <row r="33" spans="1:4" s="159" customFormat="1" ht="32.25" customHeight="1">
      <c r="A33" s="155" t="s">
        <v>222</v>
      </c>
      <c r="B33" s="156"/>
      <c r="C33" s="157"/>
      <c r="D33" s="158"/>
    </row>
    <row r="34" spans="1:4" s="159" customFormat="1" ht="36.75" customHeight="1">
      <c r="A34" s="155" t="s">
        <v>223</v>
      </c>
      <c r="B34" s="156">
        <v>0.22</v>
      </c>
      <c r="C34" s="157"/>
      <c r="D34" s="158"/>
    </row>
    <row r="35" spans="1:4" s="159" customFormat="1" ht="21.75" customHeight="1">
      <c r="A35" s="155" t="s">
        <v>224</v>
      </c>
      <c r="B35" s="156"/>
      <c r="C35" s="157"/>
      <c r="D35" s="158"/>
    </row>
    <row r="36" spans="1:4" s="159" customFormat="1" ht="30.75" customHeight="1">
      <c r="A36" s="155" t="s">
        <v>225</v>
      </c>
      <c r="B36" s="156"/>
      <c r="C36" s="157"/>
      <c r="D36" s="158"/>
    </row>
    <row r="37" spans="1:4" s="159" customFormat="1" ht="27.75" customHeight="1">
      <c r="A37" s="155" t="s">
        <v>226</v>
      </c>
      <c r="B37" s="156"/>
      <c r="C37" s="157"/>
      <c r="D37" s="158"/>
    </row>
    <row r="38" spans="1:4" s="159" customFormat="1" ht="27.75" customHeight="1">
      <c r="A38" s="155" t="s">
        <v>227</v>
      </c>
      <c r="B38" s="156"/>
      <c r="C38" s="157"/>
      <c r="D38" s="158"/>
    </row>
    <row r="39" spans="1:4" s="159" customFormat="1">
      <c r="A39" s="155" t="s">
        <v>228</v>
      </c>
      <c r="B39" s="156"/>
      <c r="C39" s="157"/>
      <c r="D39" s="158"/>
    </row>
    <row r="40" spans="1:4" s="159" customFormat="1">
      <c r="A40" s="155" t="s">
        <v>229</v>
      </c>
      <c r="B40" s="156"/>
      <c r="C40" s="161"/>
      <c r="D40" s="158"/>
    </row>
    <row r="41" spans="1:4" s="159" customFormat="1">
      <c r="A41" s="155" t="s">
        <v>230</v>
      </c>
      <c r="B41" s="162">
        <v>0.7</v>
      </c>
      <c r="C41" s="161"/>
      <c r="D41" s="158"/>
    </row>
    <row r="42" spans="1:4" s="159" customFormat="1">
      <c r="A42" s="155" t="s">
        <v>231</v>
      </c>
      <c r="B42" s="162">
        <v>0.7</v>
      </c>
      <c r="C42" s="161"/>
      <c r="D42" s="158"/>
    </row>
    <row r="43" spans="1:4" s="159" customFormat="1">
      <c r="A43" s="155" t="s">
        <v>232</v>
      </c>
      <c r="B43" s="162">
        <v>0.12</v>
      </c>
      <c r="C43" s="161"/>
      <c r="D43" s="158"/>
    </row>
    <row r="44" spans="1:4" s="159" customFormat="1" ht="28.5" customHeight="1">
      <c r="A44" s="155" t="s">
        <v>233</v>
      </c>
      <c r="B44" s="162">
        <v>0.82</v>
      </c>
      <c r="C44" s="161"/>
      <c r="D44" s="158"/>
    </row>
    <row r="45" spans="1:4" s="159" customFormat="1">
      <c r="A45" s="155" t="s">
        <v>234</v>
      </c>
      <c r="B45" s="162">
        <v>0.86</v>
      </c>
      <c r="C45" s="161"/>
      <c r="D45" s="158"/>
    </row>
    <row r="46" spans="1:4" s="159" customFormat="1">
      <c r="A46" s="155" t="s">
        <v>235</v>
      </c>
      <c r="B46" s="162">
        <v>0.2</v>
      </c>
      <c r="C46" s="161"/>
      <c r="D46" s="158"/>
    </row>
    <row r="47" spans="1:4" s="159" customFormat="1" ht="34.5" customHeight="1">
      <c r="A47" s="155" t="s">
        <v>236</v>
      </c>
      <c r="B47" s="162">
        <v>0.13</v>
      </c>
      <c r="C47" s="161"/>
      <c r="D47" s="158"/>
    </row>
    <row r="48" spans="1:4" s="159" customFormat="1">
      <c r="A48" s="155" t="s">
        <v>237</v>
      </c>
      <c r="B48" s="162">
        <v>0.14000000000000001</v>
      </c>
      <c r="C48" s="161"/>
      <c r="D48" s="158"/>
    </row>
    <row r="49" spans="1:4" s="159" customFormat="1">
      <c r="A49" s="155" t="s">
        <v>238</v>
      </c>
      <c r="B49" s="162">
        <v>0.74</v>
      </c>
      <c r="C49" s="161"/>
      <c r="D49" s="158"/>
    </row>
    <row r="50" spans="1:4" s="159" customFormat="1" ht="18" customHeight="1">
      <c r="A50" s="155" t="s">
        <v>239</v>
      </c>
      <c r="B50" s="162">
        <v>0.13</v>
      </c>
      <c r="C50" s="161"/>
      <c r="D50" s="158"/>
    </row>
    <row r="51" spans="1:4" s="159" customFormat="1">
      <c r="A51" s="155" t="s">
        <v>240</v>
      </c>
      <c r="B51" s="162">
        <v>0.43</v>
      </c>
      <c r="C51" s="161"/>
      <c r="D51" s="158"/>
    </row>
    <row r="52" spans="1:4" s="159" customFormat="1">
      <c r="A52" s="155" t="s">
        <v>241</v>
      </c>
      <c r="B52" s="162">
        <v>0.3</v>
      </c>
      <c r="C52" s="161"/>
      <c r="D52" s="158"/>
    </row>
    <row r="53" spans="1:4" s="159" customFormat="1">
      <c r="A53" s="155" t="s">
        <v>242</v>
      </c>
      <c r="B53" s="162">
        <v>0.59</v>
      </c>
      <c r="C53" s="161"/>
      <c r="D53" s="158"/>
    </row>
    <row r="54" spans="1:4" s="159" customFormat="1">
      <c r="A54" s="155" t="s">
        <v>243</v>
      </c>
      <c r="B54" s="162">
        <v>0.8</v>
      </c>
      <c r="C54" s="161"/>
      <c r="D54" s="158"/>
    </row>
    <row r="55" spans="1:4" s="159" customFormat="1">
      <c r="A55" s="155" t="s">
        <v>244</v>
      </c>
      <c r="B55" s="162">
        <v>0.44</v>
      </c>
      <c r="C55" s="161"/>
      <c r="D55" s="158"/>
    </row>
    <row r="56" spans="1:4" s="159" customFormat="1" ht="29.25" customHeight="1">
      <c r="A56" s="155" t="s">
        <v>245</v>
      </c>
      <c r="B56" s="162">
        <v>0.2</v>
      </c>
      <c r="C56" s="161"/>
      <c r="D56" s="158"/>
    </row>
    <row r="57" spans="1:4" s="159" customFormat="1">
      <c r="A57" s="155" t="s">
        <v>246</v>
      </c>
      <c r="B57" s="162">
        <v>0.24</v>
      </c>
      <c r="C57" s="161"/>
      <c r="D57" s="158"/>
    </row>
    <row r="58" spans="1:4" s="159" customFormat="1">
      <c r="A58" s="155" t="s">
        <v>247</v>
      </c>
      <c r="B58" s="162">
        <v>0.2</v>
      </c>
      <c r="C58" s="161"/>
      <c r="D58" s="158"/>
    </row>
    <row r="59" spans="1:4" s="159" customFormat="1">
      <c r="A59" s="155" t="s">
        <v>248</v>
      </c>
      <c r="B59" s="162">
        <v>0.32</v>
      </c>
      <c r="C59" s="161"/>
      <c r="D59" s="158"/>
    </row>
    <row r="60" spans="1:4" s="159" customFormat="1">
      <c r="A60" s="155" t="s">
        <v>249</v>
      </c>
      <c r="B60" s="162">
        <v>0.68</v>
      </c>
      <c r="C60" s="161"/>
      <c r="D60" s="158"/>
    </row>
    <row r="61" spans="1:4" s="159" customFormat="1">
      <c r="A61" s="155" t="s">
        <v>250</v>
      </c>
      <c r="B61" s="162">
        <v>0.61</v>
      </c>
      <c r="C61" s="161"/>
      <c r="D61" s="158"/>
    </row>
    <row r="62" spans="1:4" s="159" customFormat="1">
      <c r="A62" s="155" t="s">
        <v>251</v>
      </c>
      <c r="B62" s="162">
        <v>0.57999999999999996</v>
      </c>
      <c r="C62" s="161"/>
      <c r="D62" s="158"/>
    </row>
    <row r="63" spans="1:4" s="159" customFormat="1" ht="30" customHeight="1">
      <c r="A63" s="155" t="s">
        <v>252</v>
      </c>
      <c r="B63" s="162">
        <v>0.28000000000000003</v>
      </c>
      <c r="C63" s="161"/>
      <c r="D63" s="158"/>
    </row>
    <row r="64" spans="1:4" s="159" customFormat="1" ht="27" customHeight="1">
      <c r="A64" s="155" t="s">
        <v>253</v>
      </c>
      <c r="B64" s="162">
        <v>0.63</v>
      </c>
      <c r="C64" s="161"/>
      <c r="D64" s="158"/>
    </row>
    <row r="65" spans="1:4" s="159" customFormat="1" ht="16.5" customHeight="1">
      <c r="A65" s="155" t="s">
        <v>254</v>
      </c>
      <c r="B65" s="162">
        <v>0.1</v>
      </c>
      <c r="C65" s="161"/>
      <c r="D65" s="158"/>
    </row>
    <row r="66" spans="1:4" s="159" customFormat="1" ht="28.5" customHeight="1">
      <c r="A66" s="155" t="s">
        <v>332</v>
      </c>
      <c r="B66" s="162">
        <v>0.47</v>
      </c>
      <c r="C66" s="161"/>
      <c r="D66" s="158"/>
    </row>
    <row r="67" spans="1:4" s="159" customFormat="1" ht="21" customHeight="1">
      <c r="A67" s="155" t="s">
        <v>255</v>
      </c>
      <c r="B67" s="162">
        <v>0.69</v>
      </c>
      <c r="C67" s="161"/>
      <c r="D67" s="158"/>
    </row>
    <row r="68" spans="1:4" s="159" customFormat="1" ht="27.75" customHeight="1">
      <c r="A68" s="155" t="s">
        <v>32</v>
      </c>
      <c r="B68" s="157"/>
      <c r="C68" s="157"/>
      <c r="D68" s="158"/>
    </row>
    <row r="69" spans="1:4" s="159" customFormat="1">
      <c r="A69" s="155" t="s">
        <v>256</v>
      </c>
      <c r="B69" s="157"/>
      <c r="C69" s="157"/>
      <c r="D69" s="158"/>
    </row>
    <row r="70" spans="1:4" s="159" customFormat="1" ht="31.5" customHeight="1">
      <c r="A70" s="155" t="s">
        <v>257</v>
      </c>
      <c r="B70" s="157"/>
      <c r="C70" s="157"/>
      <c r="D70" s="158"/>
    </row>
    <row r="71" spans="1:4" s="159" customFormat="1" ht="31.5" customHeight="1">
      <c r="A71" s="155" t="s">
        <v>258</v>
      </c>
      <c r="B71" s="157"/>
      <c r="C71" s="157"/>
      <c r="D71" s="158"/>
    </row>
    <row r="72" spans="1:4" s="165" customFormat="1" ht="39.75" customHeight="1">
      <c r="A72" s="163" t="s">
        <v>259</v>
      </c>
      <c r="B72" s="162">
        <v>0.45</v>
      </c>
      <c r="C72" s="162"/>
      <c r="D72" s="164"/>
    </row>
    <row r="73" spans="1:4" s="165" customFormat="1" ht="18.75" customHeight="1">
      <c r="A73" s="163" t="s">
        <v>260</v>
      </c>
      <c r="B73" s="162">
        <v>0.37</v>
      </c>
      <c r="C73" s="162"/>
      <c r="D73" s="164"/>
    </row>
    <row r="74" spans="1:4" s="165" customFormat="1" ht="29.25" customHeight="1">
      <c r="A74" s="163" t="s">
        <v>261</v>
      </c>
      <c r="B74" s="162"/>
      <c r="C74" s="162"/>
      <c r="D74" s="164"/>
    </row>
    <row r="75" spans="1:4" s="165" customFormat="1" ht="27" customHeight="1">
      <c r="A75" s="163" t="s">
        <v>262</v>
      </c>
      <c r="B75" s="166" t="s">
        <v>496</v>
      </c>
      <c r="C75" s="162"/>
      <c r="D75" s="164"/>
    </row>
    <row r="76" spans="1:4" s="165" customFormat="1" ht="38.25" customHeight="1">
      <c r="A76" s="163" t="s">
        <v>263</v>
      </c>
      <c r="B76" s="166" t="s">
        <v>500</v>
      </c>
      <c r="C76" s="166"/>
      <c r="D76" s="164"/>
    </row>
    <row r="77" spans="1:4" s="165" customFormat="1" ht="30" customHeight="1">
      <c r="A77" s="163" t="s">
        <v>264</v>
      </c>
      <c r="B77" s="166" t="s">
        <v>497</v>
      </c>
      <c r="C77" s="162"/>
      <c r="D77" s="164"/>
    </row>
    <row r="78" spans="1:4" s="165" customFormat="1" ht="27" customHeight="1">
      <c r="A78" s="163" t="s">
        <v>265</v>
      </c>
      <c r="B78" s="166" t="s">
        <v>498</v>
      </c>
      <c r="C78" s="162"/>
      <c r="D78" s="164"/>
    </row>
    <row r="79" spans="1:4" s="165" customFormat="1" ht="25.5">
      <c r="A79" s="163" t="s">
        <v>266</v>
      </c>
      <c r="B79" s="166" t="s">
        <v>499</v>
      </c>
      <c r="C79" s="162"/>
      <c r="D79" s="164"/>
    </row>
    <row r="80" spans="1:4" s="159" customFormat="1" ht="47.25" customHeight="1">
      <c r="A80" s="155" t="s">
        <v>267</v>
      </c>
      <c r="B80" s="161"/>
      <c r="C80" s="161"/>
      <c r="D80" s="158"/>
    </row>
    <row r="81" spans="1:4" s="159" customFormat="1" ht="32.25" customHeight="1">
      <c r="A81" s="155" t="s">
        <v>268</v>
      </c>
      <c r="B81" s="161"/>
      <c r="C81" s="161"/>
      <c r="D81" s="158"/>
    </row>
    <row r="82" spans="1:4" s="159" customFormat="1" ht="33.75" customHeight="1">
      <c r="A82" s="155" t="s">
        <v>269</v>
      </c>
      <c r="B82" s="161"/>
      <c r="C82" s="161"/>
      <c r="D82" s="158"/>
    </row>
    <row r="83" spans="1:4" s="159" customFormat="1" ht="45.75" customHeight="1">
      <c r="A83" s="155" t="s">
        <v>270</v>
      </c>
      <c r="B83" s="161"/>
      <c r="C83" s="161"/>
      <c r="D83" s="158"/>
    </row>
    <row r="84" spans="1:4" s="159" customFormat="1" ht="37.5" customHeight="1">
      <c r="A84" s="155" t="s">
        <v>271</v>
      </c>
      <c r="B84" s="166"/>
      <c r="C84" s="167"/>
      <c r="D84" s="158"/>
    </row>
    <row r="85" spans="1:4" s="159" customFormat="1" ht="31.5" customHeight="1">
      <c r="A85" s="155" t="s">
        <v>272</v>
      </c>
      <c r="B85" s="162">
        <v>0.22</v>
      </c>
      <c r="C85" s="161"/>
      <c r="D85" s="158"/>
    </row>
    <row r="86" spans="1:4" s="159" customFormat="1" ht="19.5" customHeight="1">
      <c r="A86" s="155" t="s">
        <v>273</v>
      </c>
      <c r="B86" s="162">
        <v>0.14000000000000001</v>
      </c>
      <c r="C86" s="161"/>
      <c r="D86" s="158"/>
    </row>
    <row r="87" spans="1:4" s="159" customFormat="1" ht="19.5" customHeight="1">
      <c r="A87" s="155" t="s">
        <v>274</v>
      </c>
      <c r="B87" s="162">
        <v>0.16</v>
      </c>
      <c r="C87" s="161"/>
      <c r="D87" s="158"/>
    </row>
    <row r="88" spans="1:4" s="159" customFormat="1" ht="17.25" customHeight="1">
      <c r="A88" s="155" t="s">
        <v>275</v>
      </c>
      <c r="B88" s="162">
        <v>0.16</v>
      </c>
      <c r="C88" s="161"/>
      <c r="D88" s="158"/>
    </row>
    <row r="89" spans="1:4" s="159" customFormat="1" ht="18.75" customHeight="1">
      <c r="A89" s="155" t="s">
        <v>276</v>
      </c>
      <c r="B89" s="162">
        <v>0.17</v>
      </c>
      <c r="C89" s="161"/>
      <c r="D89" s="158"/>
    </row>
    <row r="90" spans="1:4" s="159" customFormat="1" ht="21" customHeight="1">
      <c r="A90" s="155" t="s">
        <v>277</v>
      </c>
      <c r="B90" s="162">
        <v>0.18</v>
      </c>
      <c r="C90" s="161"/>
      <c r="D90" s="158"/>
    </row>
    <row r="91" spans="1:4" s="159" customFormat="1" ht="18.75" customHeight="1">
      <c r="A91" s="155" t="s">
        <v>278</v>
      </c>
      <c r="B91" s="162">
        <v>0.28000000000000003</v>
      </c>
      <c r="C91" s="161"/>
      <c r="D91" s="158"/>
    </row>
    <row r="92" spans="1:4" s="159" customFormat="1" ht="27" customHeight="1">
      <c r="A92" s="155" t="s">
        <v>279</v>
      </c>
      <c r="B92" s="162"/>
      <c r="C92" s="161">
        <v>0.1</v>
      </c>
      <c r="D92" s="158"/>
    </row>
    <row r="93" spans="1:4" s="159" customFormat="1" ht="27" customHeight="1">
      <c r="A93" s="155" t="s">
        <v>280</v>
      </c>
      <c r="B93" s="162">
        <v>0</v>
      </c>
      <c r="C93" s="161">
        <v>0.2</v>
      </c>
      <c r="D93" s="158"/>
    </row>
    <row r="94" spans="1:4" s="159" customFormat="1" ht="27" customHeight="1">
      <c r="A94" s="155" t="s">
        <v>281</v>
      </c>
      <c r="B94" s="162">
        <v>0.86</v>
      </c>
      <c r="C94" s="161"/>
      <c r="D94" s="158"/>
    </row>
    <row r="95" spans="1:4" s="159" customFormat="1" ht="27" customHeight="1">
      <c r="A95" s="155" t="s">
        <v>282</v>
      </c>
      <c r="B95" s="162">
        <v>0.39</v>
      </c>
      <c r="C95" s="161"/>
      <c r="D95" s="158"/>
    </row>
    <row r="96" spans="1:4" s="159" customFormat="1" ht="27" customHeight="1">
      <c r="A96" s="155" t="s">
        <v>283</v>
      </c>
      <c r="B96" s="162"/>
      <c r="C96" s="161"/>
      <c r="D96" s="158"/>
    </row>
    <row r="97" spans="1:4" s="159" customFormat="1" ht="27" customHeight="1">
      <c r="A97" s="160" t="s">
        <v>528</v>
      </c>
      <c r="B97" s="162">
        <v>0.66</v>
      </c>
      <c r="C97" s="161"/>
      <c r="D97" s="158"/>
    </row>
    <row r="98" spans="1:4" s="159" customFormat="1" ht="27" customHeight="1">
      <c r="A98" s="155" t="s">
        <v>284</v>
      </c>
      <c r="B98" s="162"/>
      <c r="C98" s="161">
        <v>0.2</v>
      </c>
      <c r="D98" s="158"/>
    </row>
    <row r="99" spans="1:4" s="159" customFormat="1" ht="27" customHeight="1">
      <c r="A99" s="155" t="s">
        <v>285</v>
      </c>
      <c r="B99" s="162">
        <v>0.34</v>
      </c>
      <c r="C99" s="161"/>
      <c r="D99" s="158"/>
    </row>
    <row r="100" spans="1:4" s="159" customFormat="1" ht="27" customHeight="1">
      <c r="A100" s="155" t="s">
        <v>286</v>
      </c>
      <c r="B100" s="162"/>
      <c r="C100" s="161">
        <v>0.2</v>
      </c>
      <c r="D100" s="158"/>
    </row>
    <row r="101" spans="1:4" s="159" customFormat="1" ht="27" customHeight="1">
      <c r="A101" s="155" t="s">
        <v>287</v>
      </c>
      <c r="B101" s="162">
        <v>0.22</v>
      </c>
      <c r="C101" s="161"/>
      <c r="D101" s="158"/>
    </row>
    <row r="102" spans="1:4" s="159" customFormat="1" ht="27" customHeight="1">
      <c r="A102" s="155" t="s">
        <v>288</v>
      </c>
      <c r="B102" s="162">
        <v>0.1</v>
      </c>
      <c r="C102" s="161"/>
      <c r="D102" s="158"/>
    </row>
    <row r="103" spans="1:4" s="159" customFormat="1" ht="27" customHeight="1">
      <c r="A103" s="155" t="s">
        <v>289</v>
      </c>
      <c r="B103" s="162"/>
      <c r="C103" s="161">
        <v>0.2</v>
      </c>
      <c r="D103" s="158"/>
    </row>
    <row r="104" spans="1:4" s="159" customFormat="1" ht="27" customHeight="1">
      <c r="A104" s="155" t="s">
        <v>290</v>
      </c>
      <c r="B104" s="162"/>
      <c r="C104" s="161">
        <v>0.1</v>
      </c>
      <c r="D104" s="158"/>
    </row>
    <row r="105" spans="1:4" s="159" customFormat="1" ht="27" customHeight="1">
      <c r="A105" s="155" t="s">
        <v>291</v>
      </c>
      <c r="B105" s="162"/>
      <c r="C105" s="161">
        <v>0.1</v>
      </c>
      <c r="D105" s="158"/>
    </row>
    <row r="106" spans="1:4" s="159" customFormat="1" ht="27" customHeight="1">
      <c r="A106" s="155" t="s">
        <v>292</v>
      </c>
      <c r="B106" s="162">
        <v>0.24</v>
      </c>
      <c r="C106" s="161"/>
      <c r="D106" s="158"/>
    </row>
    <row r="107" spans="1:4" s="159" customFormat="1" ht="27" customHeight="1">
      <c r="A107" s="155" t="s">
        <v>293</v>
      </c>
      <c r="B107" s="162">
        <v>0.17</v>
      </c>
      <c r="C107" s="161"/>
      <c r="D107" s="158"/>
    </row>
    <row r="108" spans="1:4" s="159" customFormat="1" ht="27" customHeight="1">
      <c r="A108" s="155" t="s">
        <v>294</v>
      </c>
      <c r="B108" s="162">
        <v>0.32</v>
      </c>
      <c r="C108" s="161"/>
      <c r="D108" s="158"/>
    </row>
    <row r="109" spans="1:4" s="159" customFormat="1" ht="27" customHeight="1">
      <c r="A109" s="155" t="s">
        <v>295</v>
      </c>
      <c r="B109" s="162"/>
      <c r="C109" s="161">
        <v>0.2</v>
      </c>
      <c r="D109" s="158"/>
    </row>
    <row r="110" spans="1:4" s="159" customFormat="1" ht="27" customHeight="1">
      <c r="A110" s="155" t="s">
        <v>296</v>
      </c>
      <c r="B110" s="162"/>
      <c r="C110" s="161">
        <v>0.1</v>
      </c>
      <c r="D110" s="158"/>
    </row>
    <row r="111" spans="1:4" s="159" customFormat="1" ht="27" customHeight="1">
      <c r="A111" s="155" t="s">
        <v>297</v>
      </c>
      <c r="B111" s="162"/>
      <c r="C111" s="161">
        <v>0.5</v>
      </c>
      <c r="D111" s="158"/>
    </row>
    <row r="112" spans="1:4" s="159" customFormat="1" ht="27" customHeight="1">
      <c r="A112" s="155" t="s">
        <v>298</v>
      </c>
      <c r="B112" s="162"/>
      <c r="C112" s="161">
        <v>0.2</v>
      </c>
      <c r="D112" s="158"/>
    </row>
    <row r="113" spans="1:4" s="159" customFormat="1" ht="27" customHeight="1">
      <c r="A113" s="155" t="s">
        <v>299</v>
      </c>
      <c r="B113" s="162"/>
      <c r="C113" s="161">
        <v>1</v>
      </c>
      <c r="D113" s="158"/>
    </row>
    <row r="114" spans="1:4" s="159" customFormat="1" ht="27" customHeight="1">
      <c r="A114" s="155" t="s">
        <v>300</v>
      </c>
      <c r="B114" s="162"/>
      <c r="C114" s="161">
        <v>0.3</v>
      </c>
      <c r="D114" s="158"/>
    </row>
    <row r="115" spans="1:4" s="159" customFormat="1" ht="27" customHeight="1">
      <c r="A115" s="155" t="s">
        <v>301</v>
      </c>
      <c r="B115" s="162"/>
      <c r="C115" s="161">
        <v>0.2</v>
      </c>
      <c r="D115" s="158"/>
    </row>
    <row r="116" spans="1:4" s="159" customFormat="1" ht="27" customHeight="1">
      <c r="A116" s="155" t="s">
        <v>302</v>
      </c>
      <c r="B116" s="162"/>
      <c r="C116" s="161">
        <v>0.7</v>
      </c>
      <c r="D116" s="158"/>
    </row>
    <row r="117" spans="1:4" s="159" customFormat="1" ht="27" customHeight="1">
      <c r="A117" s="155" t="s">
        <v>303</v>
      </c>
      <c r="B117" s="162"/>
      <c r="C117" s="161"/>
      <c r="D117" s="158"/>
    </row>
    <row r="118" spans="1:4" s="159" customFormat="1" ht="27" customHeight="1">
      <c r="A118" s="155" t="s">
        <v>304</v>
      </c>
      <c r="B118" s="162"/>
      <c r="C118" s="161">
        <v>0.2</v>
      </c>
      <c r="D118" s="158"/>
    </row>
    <row r="119" spans="1:4" s="159" customFormat="1" ht="27" customHeight="1">
      <c r="A119" s="155" t="s">
        <v>305</v>
      </c>
      <c r="B119" s="162"/>
      <c r="C119" s="161">
        <v>0.1</v>
      </c>
      <c r="D119" s="158"/>
    </row>
    <row r="120" spans="1:4" s="159" customFormat="1" ht="27" customHeight="1">
      <c r="A120" s="155" t="s">
        <v>306</v>
      </c>
      <c r="B120" s="162">
        <v>0.22</v>
      </c>
      <c r="C120" s="161"/>
      <c r="D120" s="158"/>
    </row>
    <row r="121" spans="1:4" s="159" customFormat="1" ht="27" customHeight="1">
      <c r="A121" s="155" t="s">
        <v>307</v>
      </c>
      <c r="B121" s="162"/>
      <c r="C121" s="161"/>
      <c r="D121" s="158"/>
    </row>
    <row r="122" spans="1:4" s="159" customFormat="1" ht="27" customHeight="1">
      <c r="A122" s="155" t="s">
        <v>527</v>
      </c>
      <c r="B122" s="162">
        <v>0.13</v>
      </c>
      <c r="C122" s="161"/>
      <c r="D122" s="158"/>
    </row>
    <row r="123" spans="1:4" s="159" customFormat="1" ht="41.25" customHeight="1">
      <c r="A123" s="155" t="s">
        <v>308</v>
      </c>
      <c r="B123" s="162"/>
      <c r="C123" s="161"/>
      <c r="D123" s="158"/>
    </row>
    <row r="124" spans="1:4" s="159" customFormat="1" ht="41.25" customHeight="1">
      <c r="A124" s="155" t="s">
        <v>309</v>
      </c>
      <c r="B124" s="162"/>
      <c r="C124" s="161"/>
      <c r="D124" s="158"/>
    </row>
    <row r="125" spans="1:4" s="159" customFormat="1" ht="41.25" customHeight="1">
      <c r="A125" s="155" t="s">
        <v>310</v>
      </c>
      <c r="B125" s="162"/>
      <c r="C125" s="161"/>
      <c r="D125" s="158"/>
    </row>
    <row r="126" spans="1:4" s="159" customFormat="1" ht="41.25" customHeight="1">
      <c r="A126" s="155" t="s">
        <v>311</v>
      </c>
      <c r="B126" s="162"/>
      <c r="C126" s="161"/>
      <c r="D126" s="158"/>
    </row>
    <row r="127" spans="1:4" s="159" customFormat="1" ht="41.25" customHeight="1">
      <c r="A127" s="155" t="s">
        <v>312</v>
      </c>
      <c r="B127" s="162"/>
      <c r="C127" s="161"/>
      <c r="D127" s="158"/>
    </row>
    <row r="128" spans="1:4" s="159" customFormat="1" ht="41.25" customHeight="1">
      <c r="A128" s="155" t="s">
        <v>313</v>
      </c>
      <c r="B128" s="162"/>
      <c r="C128" s="161"/>
      <c r="D128" s="158"/>
    </row>
    <row r="129" spans="1:4" s="159" customFormat="1" ht="41.25" customHeight="1">
      <c r="A129" s="155" t="s">
        <v>314</v>
      </c>
      <c r="B129" s="162"/>
      <c r="C129" s="161"/>
      <c r="D129" s="158"/>
    </row>
    <row r="130" spans="1:4" s="159" customFormat="1" ht="23.25" customHeight="1">
      <c r="A130" s="155" t="s">
        <v>33</v>
      </c>
      <c r="B130" s="162"/>
      <c r="C130" s="161"/>
      <c r="D130" s="158"/>
    </row>
    <row r="131" spans="1:4" s="159" customFormat="1" ht="34.5" customHeight="1">
      <c r="A131" s="155" t="s">
        <v>34</v>
      </c>
      <c r="B131" s="162"/>
      <c r="C131" s="161"/>
      <c r="D131" s="158"/>
    </row>
    <row r="132" spans="1:4" s="159" customFormat="1" ht="34.5" customHeight="1">
      <c r="A132" s="155" t="s">
        <v>506</v>
      </c>
      <c r="B132" s="162"/>
      <c r="C132" s="161"/>
      <c r="D132" s="158"/>
    </row>
    <row r="133" spans="1:4" s="159" customFormat="1" ht="34.5" customHeight="1">
      <c r="A133" s="160" t="s">
        <v>526</v>
      </c>
      <c r="B133" s="162">
        <v>0.01</v>
      </c>
      <c r="C133" s="161"/>
      <c r="D133" s="158"/>
    </row>
    <row r="134" spans="1:4" s="159" customFormat="1" ht="34.5" customHeight="1">
      <c r="A134" s="160" t="s">
        <v>525</v>
      </c>
      <c r="B134" s="162">
        <v>0.01</v>
      </c>
      <c r="C134" s="161"/>
      <c r="D134" s="158"/>
    </row>
    <row r="135" spans="1:4" s="159" customFormat="1" ht="34.5" customHeight="1">
      <c r="A135" s="155" t="s">
        <v>524</v>
      </c>
      <c r="B135" s="162">
        <v>0.01</v>
      </c>
      <c r="C135" s="161"/>
      <c r="D135" s="158"/>
    </row>
    <row r="136" spans="1:4" s="159" customFormat="1" ht="34.5" customHeight="1">
      <c r="A136" s="155" t="s">
        <v>640</v>
      </c>
      <c r="B136" s="162"/>
      <c r="C136" s="161"/>
      <c r="D136" s="158"/>
    </row>
    <row r="137" spans="1:4" s="159" customFormat="1" ht="42.75" customHeight="1">
      <c r="A137" s="155" t="s">
        <v>641</v>
      </c>
      <c r="B137" s="162"/>
      <c r="C137" s="161"/>
      <c r="D137" s="158"/>
    </row>
    <row r="138" spans="1:4" s="159" customFormat="1" ht="42.75" customHeight="1">
      <c r="A138" s="155" t="s">
        <v>642</v>
      </c>
      <c r="B138" s="162"/>
      <c r="C138" s="161"/>
      <c r="D138" s="158"/>
    </row>
    <row r="139" spans="1:4" s="159" customFormat="1" ht="42.75" customHeight="1">
      <c r="A139" s="155" t="s">
        <v>668</v>
      </c>
      <c r="B139" s="162"/>
      <c r="C139" s="161"/>
      <c r="D139" s="158"/>
    </row>
    <row r="140" spans="1:4" s="159" customFormat="1" ht="42.75" customHeight="1">
      <c r="A140" s="155" t="s">
        <v>669</v>
      </c>
      <c r="B140" s="162">
        <v>0.22</v>
      </c>
      <c r="C140" s="161"/>
      <c r="D140" s="158"/>
    </row>
    <row r="141" spans="1:4" s="159" customFormat="1" ht="42.75" customHeight="1">
      <c r="A141" s="155" t="s">
        <v>670</v>
      </c>
      <c r="B141" s="162">
        <v>7.0000000000000007E-2</v>
      </c>
      <c r="C141" s="161"/>
      <c r="D141" s="158"/>
    </row>
    <row r="142" spans="1:4" s="159" customFormat="1" ht="42.75" customHeight="1">
      <c r="A142" s="155" t="s">
        <v>671</v>
      </c>
      <c r="B142" s="162">
        <v>0.33</v>
      </c>
      <c r="C142" s="161"/>
      <c r="D142" s="158"/>
    </row>
    <row r="143" spans="1:4" s="159" customFormat="1" ht="42.75" customHeight="1">
      <c r="A143" s="155" t="s">
        <v>672</v>
      </c>
      <c r="B143" s="162">
        <v>0.69</v>
      </c>
      <c r="C143" s="161"/>
      <c r="D143" s="158"/>
    </row>
    <row r="144" spans="1:4" s="159" customFormat="1" ht="42.75" customHeight="1">
      <c r="A144" s="155" t="s">
        <v>673</v>
      </c>
      <c r="B144" s="162"/>
      <c r="C144" s="161"/>
      <c r="D144" s="158"/>
    </row>
    <row r="145" spans="1:4" s="159" customFormat="1" ht="42.75" customHeight="1">
      <c r="A145" s="155" t="s">
        <v>674</v>
      </c>
      <c r="B145" s="162"/>
      <c r="C145" s="161"/>
      <c r="D145" s="158"/>
    </row>
    <row r="146" spans="1:4" s="159" customFormat="1" ht="42.75" customHeight="1">
      <c r="A146" s="155" t="s">
        <v>675</v>
      </c>
      <c r="B146" s="162"/>
      <c r="C146" s="161"/>
      <c r="D146" s="158"/>
    </row>
    <row r="147" spans="1:4" s="159" customFormat="1" ht="42.75" customHeight="1">
      <c r="A147" s="155" t="s">
        <v>678</v>
      </c>
      <c r="B147" s="162">
        <v>0.57999999999999996</v>
      </c>
      <c r="C147" s="161"/>
      <c r="D147" s="158"/>
    </row>
    <row r="148" spans="1:4" s="159" customFormat="1" ht="42.75" customHeight="1">
      <c r="A148" s="155" t="s">
        <v>1092</v>
      </c>
      <c r="B148" s="162">
        <v>10.24</v>
      </c>
      <c r="C148" s="161"/>
      <c r="D148" s="158"/>
    </row>
    <row r="149" spans="1:4" s="159" customFormat="1" ht="42.75" customHeight="1">
      <c r="A149" s="155" t="s">
        <v>676</v>
      </c>
      <c r="B149" s="162"/>
      <c r="C149" s="161"/>
      <c r="D149" s="158"/>
    </row>
    <row r="150" spans="1:4" s="159" customFormat="1" ht="42.75" customHeight="1" thickBot="1">
      <c r="A150" s="155" t="s">
        <v>677</v>
      </c>
      <c r="B150" s="162"/>
      <c r="C150" s="161"/>
      <c r="D150" s="158"/>
    </row>
    <row r="151" spans="1:4" s="159" customFormat="1" ht="52.5" customHeight="1" thickBot="1">
      <c r="A151" s="592" t="s">
        <v>1159</v>
      </c>
      <c r="B151" s="162"/>
      <c r="C151" s="161"/>
      <c r="D151" s="158"/>
    </row>
    <row r="152" spans="1:4" s="159" customFormat="1" ht="46.5" customHeight="1" thickBot="1">
      <c r="A152" s="592" t="s">
        <v>1160</v>
      </c>
      <c r="B152" s="162"/>
      <c r="C152" s="161"/>
      <c r="D152" s="158"/>
    </row>
    <row r="153" spans="1:4" s="159" customFormat="1" ht="49.5" customHeight="1" thickBot="1">
      <c r="A153" s="592" t="s">
        <v>1161</v>
      </c>
      <c r="B153" s="162"/>
      <c r="C153" s="161"/>
      <c r="D153" s="158"/>
    </row>
    <row r="154" spans="1:4" s="159" customFormat="1" ht="42.75" customHeight="1" thickBot="1">
      <c r="A154" s="592" t="s">
        <v>1162</v>
      </c>
      <c r="B154" s="162">
        <v>0.11</v>
      </c>
      <c r="C154" s="161"/>
      <c r="D154" s="158"/>
    </row>
    <row r="155" spans="1:4" s="159" customFormat="1" ht="42.75" customHeight="1" thickBot="1">
      <c r="A155" s="592" t="s">
        <v>1163</v>
      </c>
      <c r="B155" s="162"/>
      <c r="C155" s="161"/>
      <c r="D155" s="158"/>
    </row>
    <row r="156" spans="1:4" s="159" customFormat="1" ht="42.75" customHeight="1" thickBot="1">
      <c r="A156" s="592" t="s">
        <v>1164</v>
      </c>
      <c r="B156" s="162"/>
      <c r="C156" s="161"/>
      <c r="D156" s="158"/>
    </row>
    <row r="157" spans="1:4" s="159" customFormat="1" ht="42.75" customHeight="1" thickBot="1">
      <c r="A157" s="592" t="s">
        <v>1165</v>
      </c>
      <c r="B157" s="162"/>
      <c r="C157" s="161"/>
      <c r="D157" s="158"/>
    </row>
    <row r="158" spans="1:4" s="159" customFormat="1" ht="42.75" customHeight="1" thickBot="1">
      <c r="A158" s="592" t="s">
        <v>1166</v>
      </c>
      <c r="B158" s="162"/>
      <c r="C158" s="161"/>
      <c r="D158" s="158"/>
    </row>
    <row r="159" spans="1:4" s="159" customFormat="1" ht="42.75" customHeight="1" thickBot="1">
      <c r="A159" s="592" t="s">
        <v>1167</v>
      </c>
      <c r="B159" s="162"/>
      <c r="C159" s="161"/>
      <c r="D159" s="158"/>
    </row>
    <row r="160" spans="1:4" s="159" customFormat="1" ht="42.75" customHeight="1" thickBot="1">
      <c r="A160" s="592" t="s">
        <v>1168</v>
      </c>
      <c r="B160" s="162"/>
      <c r="C160" s="161"/>
      <c r="D160" s="158"/>
    </row>
    <row r="161" spans="1:76" s="159" customFormat="1" ht="42.75" customHeight="1" thickBot="1">
      <c r="A161" s="592" t="s">
        <v>1169</v>
      </c>
      <c r="B161" s="162"/>
      <c r="C161" s="161"/>
      <c r="D161" s="158"/>
    </row>
    <row r="162" spans="1:76" s="159" customFormat="1" ht="42.75" customHeight="1" thickBot="1">
      <c r="A162" s="592" t="s">
        <v>1170</v>
      </c>
      <c r="B162" s="162"/>
      <c r="C162" s="161"/>
      <c r="D162" s="158"/>
    </row>
    <row r="163" spans="1:76" s="159" customFormat="1" ht="42.75" customHeight="1" thickBot="1">
      <c r="A163" s="592" t="s">
        <v>1171</v>
      </c>
      <c r="B163" s="162"/>
      <c r="C163" s="161"/>
      <c r="D163" s="158"/>
    </row>
    <row r="164" spans="1:76" s="159" customFormat="1" ht="42.75" customHeight="1" thickBot="1">
      <c r="A164" s="592" t="s">
        <v>1172</v>
      </c>
      <c r="B164" s="162"/>
      <c r="C164" s="161"/>
      <c r="D164" s="158"/>
    </row>
    <row r="165" spans="1:76" s="173" customFormat="1">
      <c r="A165" s="168"/>
      <c r="B165" s="169">
        <f>SUM(B12:B135)</f>
        <v>21.230000000000004</v>
      </c>
      <c r="C165" s="170">
        <f>SUM(C12:C135)</f>
        <v>8.8699999999999992</v>
      </c>
      <c r="D165" s="171"/>
      <c r="E165" s="172"/>
    </row>
    <row r="166" spans="1:76" s="56" customFormat="1" ht="15" customHeight="1">
      <c r="A166" s="174" t="s">
        <v>165</v>
      </c>
      <c r="B166" s="174"/>
      <c r="C166" s="174"/>
    </row>
    <row r="167" spans="1:76" s="176" customFormat="1">
      <c r="A167" s="153" t="s">
        <v>316</v>
      </c>
      <c r="B167" s="175"/>
      <c r="C167" s="175"/>
    </row>
    <row r="168" spans="1:76" s="56" customFormat="1">
      <c r="A168" s="175" t="s">
        <v>317</v>
      </c>
      <c r="B168" s="177"/>
      <c r="C168" s="178"/>
      <c r="D168" s="179"/>
      <c r="E168" s="180"/>
      <c r="F168" s="180"/>
      <c r="G168" s="180"/>
      <c r="H168" s="180"/>
      <c r="I168" s="180"/>
      <c r="J168" s="180"/>
      <c r="K168" s="180"/>
      <c r="L168" s="180"/>
      <c r="M168" s="180"/>
      <c r="N168" s="180"/>
      <c r="O168" s="180"/>
      <c r="P168" s="180"/>
      <c r="Q168" s="180"/>
      <c r="R168" s="180"/>
      <c r="S168" s="180"/>
      <c r="T168" s="180"/>
      <c r="U168" s="180"/>
      <c r="V168" s="180"/>
      <c r="W168" s="180"/>
      <c r="X168" s="180"/>
      <c r="Y168" s="180"/>
      <c r="Z168" s="180"/>
      <c r="AA168" s="180"/>
      <c r="AB168" s="180"/>
      <c r="AC168" s="180"/>
      <c r="AD168" s="180"/>
      <c r="AE168" s="180"/>
      <c r="AF168" s="180"/>
      <c r="AG168" s="180"/>
      <c r="AH168" s="180"/>
      <c r="AI168" s="180"/>
      <c r="AJ168" s="180"/>
      <c r="AK168" s="180"/>
      <c r="AL168" s="180"/>
      <c r="AM168" s="180"/>
      <c r="AN168" s="180"/>
      <c r="AO168" s="180"/>
      <c r="AP168" s="180"/>
      <c r="AQ168" s="180"/>
      <c r="AR168" s="180"/>
      <c r="AS168" s="180"/>
      <c r="AT168" s="180"/>
      <c r="AU168" s="180"/>
      <c r="AV168" s="180"/>
      <c r="AW168" s="180"/>
      <c r="AX168" s="180"/>
      <c r="AY168" s="180"/>
      <c r="AZ168" s="180"/>
      <c r="BA168" s="180"/>
      <c r="BB168" s="180"/>
      <c r="BC168" s="180"/>
      <c r="BD168" s="180"/>
      <c r="BE168" s="180"/>
      <c r="BF168" s="180"/>
      <c r="BG168" s="180"/>
      <c r="BH168" s="180"/>
      <c r="BI168" s="180"/>
      <c r="BJ168" s="180"/>
      <c r="BK168" s="180"/>
      <c r="BL168" s="180"/>
      <c r="BM168" s="180"/>
      <c r="BN168" s="180"/>
      <c r="BO168" s="180"/>
      <c r="BP168" s="180"/>
      <c r="BQ168" s="180"/>
      <c r="BR168" s="180"/>
      <c r="BS168" s="180"/>
      <c r="BT168" s="180"/>
      <c r="BU168" s="180"/>
      <c r="BV168" s="180"/>
      <c r="BW168" s="180"/>
      <c r="BX168" s="180"/>
    </row>
    <row r="169" spans="1:76" s="56" customFormat="1">
      <c r="A169" s="175" t="s">
        <v>318</v>
      </c>
      <c r="B169" s="177"/>
      <c r="C169" s="178"/>
      <c r="D169" s="179"/>
      <c r="E169" s="180"/>
      <c r="F169" s="180"/>
      <c r="G169" s="180"/>
      <c r="H169" s="180"/>
      <c r="I169" s="180"/>
      <c r="J169" s="180"/>
      <c r="K169" s="180"/>
      <c r="L169" s="180"/>
      <c r="M169" s="180"/>
      <c r="N169" s="180"/>
      <c r="O169" s="180"/>
      <c r="P169" s="180"/>
      <c r="Q169" s="180"/>
      <c r="R169" s="180"/>
      <c r="S169" s="180"/>
      <c r="T169" s="180"/>
      <c r="U169" s="180"/>
      <c r="V169" s="180"/>
      <c r="W169" s="180"/>
      <c r="X169" s="180"/>
      <c r="Y169" s="180"/>
      <c r="Z169" s="180"/>
      <c r="AA169" s="180"/>
      <c r="AB169" s="180"/>
      <c r="AC169" s="180"/>
      <c r="AD169" s="180"/>
      <c r="AE169" s="180"/>
      <c r="AF169" s="180"/>
      <c r="AG169" s="180"/>
      <c r="AH169" s="180"/>
      <c r="AI169" s="180"/>
      <c r="AJ169" s="180"/>
      <c r="AK169" s="180"/>
      <c r="AL169" s="180"/>
      <c r="AM169" s="180"/>
      <c r="AN169" s="180"/>
      <c r="AO169" s="180"/>
      <c r="AP169" s="180"/>
      <c r="AQ169" s="180"/>
      <c r="AR169" s="180"/>
      <c r="AS169" s="180"/>
      <c r="AT169" s="180"/>
      <c r="AU169" s="180"/>
      <c r="AV169" s="180"/>
      <c r="AW169" s="180"/>
      <c r="AX169" s="180"/>
      <c r="AY169" s="180"/>
      <c r="AZ169" s="180"/>
      <c r="BA169" s="180"/>
      <c r="BB169" s="180"/>
      <c r="BC169" s="180"/>
      <c r="BD169" s="180"/>
      <c r="BE169" s="180"/>
      <c r="BF169" s="180"/>
      <c r="BG169" s="180"/>
      <c r="BH169" s="180"/>
      <c r="BI169" s="180"/>
      <c r="BJ169" s="180"/>
      <c r="BK169" s="180"/>
      <c r="BL169" s="180"/>
      <c r="BM169" s="180"/>
      <c r="BN169" s="180"/>
      <c r="BO169" s="180"/>
      <c r="BP169" s="180"/>
      <c r="BQ169" s="180"/>
      <c r="BR169" s="180"/>
      <c r="BS169" s="180"/>
      <c r="BT169" s="180"/>
      <c r="BU169" s="180"/>
      <c r="BV169" s="180"/>
      <c r="BW169" s="180"/>
      <c r="BX169" s="180"/>
    </row>
    <row r="170" spans="1:76" s="56" customFormat="1">
      <c r="A170" s="174" t="s">
        <v>551</v>
      </c>
      <c r="B170" s="174"/>
      <c r="C170" s="174"/>
      <c r="D170" s="179"/>
      <c r="E170" s="180"/>
      <c r="F170" s="180"/>
      <c r="G170" s="180"/>
      <c r="H170" s="180"/>
      <c r="I170" s="180"/>
      <c r="J170" s="180"/>
      <c r="K170" s="180"/>
      <c r="L170" s="180"/>
      <c r="M170" s="180"/>
      <c r="N170" s="180"/>
      <c r="O170" s="180"/>
      <c r="P170" s="180"/>
      <c r="Q170" s="180"/>
      <c r="R170" s="180"/>
      <c r="S170" s="180"/>
      <c r="T170" s="180"/>
      <c r="U170" s="180"/>
      <c r="V170" s="180"/>
      <c r="W170" s="180"/>
      <c r="X170" s="180"/>
      <c r="Y170" s="180"/>
      <c r="Z170" s="180"/>
      <c r="AA170" s="180"/>
      <c r="AB170" s="180"/>
      <c r="AC170" s="180"/>
      <c r="AD170" s="180"/>
      <c r="AE170" s="180"/>
      <c r="AF170" s="180"/>
      <c r="AG170" s="180"/>
      <c r="AH170" s="180"/>
      <c r="AI170" s="180"/>
      <c r="AJ170" s="180"/>
      <c r="AK170" s="180"/>
      <c r="AL170" s="180"/>
      <c r="AM170" s="180"/>
      <c r="AN170" s="180"/>
      <c r="AO170" s="180"/>
      <c r="AP170" s="180"/>
      <c r="AQ170" s="180"/>
      <c r="AR170" s="180"/>
      <c r="AS170" s="180"/>
      <c r="AT170" s="180"/>
      <c r="AU170" s="180"/>
      <c r="AV170" s="180"/>
      <c r="AW170" s="180"/>
      <c r="AX170" s="180"/>
      <c r="AY170" s="180"/>
      <c r="AZ170" s="180"/>
      <c r="BA170" s="180"/>
      <c r="BB170" s="180"/>
      <c r="BC170" s="180"/>
      <c r="BD170" s="180"/>
      <c r="BE170" s="180"/>
      <c r="BF170" s="180"/>
      <c r="BG170" s="180"/>
      <c r="BH170" s="180"/>
      <c r="BI170" s="180"/>
      <c r="BJ170" s="180"/>
      <c r="BK170" s="180"/>
      <c r="BL170" s="180"/>
      <c r="BM170" s="180"/>
      <c r="BN170" s="180"/>
      <c r="BO170" s="180"/>
      <c r="BP170" s="180"/>
      <c r="BQ170" s="180"/>
      <c r="BR170" s="180"/>
      <c r="BS170" s="180"/>
      <c r="BT170" s="180"/>
      <c r="BU170" s="180"/>
      <c r="BV170" s="180"/>
      <c r="BW170" s="180"/>
      <c r="BX170" s="180"/>
    </row>
    <row r="171" spans="1:76" s="56" customFormat="1" ht="25.5">
      <c r="A171" s="67" t="s">
        <v>501</v>
      </c>
      <c r="B171" s="177"/>
      <c r="C171" s="178"/>
      <c r="D171" s="179"/>
      <c r="E171" s="180"/>
      <c r="F171" s="180"/>
      <c r="G171" s="180"/>
      <c r="H171" s="180"/>
      <c r="I171" s="180"/>
      <c r="J171" s="180"/>
      <c r="K171" s="180"/>
      <c r="L171" s="180"/>
      <c r="M171" s="180"/>
      <c r="N171" s="180"/>
      <c r="O171" s="180"/>
      <c r="P171" s="180"/>
      <c r="Q171" s="180"/>
      <c r="R171" s="180"/>
      <c r="S171" s="180"/>
      <c r="T171" s="180"/>
      <c r="U171" s="180"/>
      <c r="V171" s="180"/>
      <c r="W171" s="180"/>
      <c r="X171" s="180"/>
      <c r="Y171" s="180"/>
      <c r="Z171" s="180"/>
      <c r="AA171" s="180"/>
      <c r="AB171" s="180"/>
      <c r="AC171" s="180"/>
      <c r="AD171" s="180"/>
      <c r="AE171" s="180"/>
      <c r="AF171" s="180"/>
      <c r="AG171" s="180"/>
      <c r="AH171" s="180"/>
      <c r="AI171" s="180"/>
      <c r="AJ171" s="180"/>
      <c r="AK171" s="180"/>
      <c r="AL171" s="180"/>
      <c r="AM171" s="180"/>
      <c r="AN171" s="180"/>
      <c r="AO171" s="180"/>
      <c r="AP171" s="180"/>
      <c r="AQ171" s="180"/>
      <c r="AR171" s="180"/>
      <c r="AS171" s="180"/>
      <c r="AT171" s="180"/>
      <c r="AU171" s="180"/>
      <c r="AV171" s="180"/>
      <c r="AW171" s="180"/>
      <c r="AX171" s="180"/>
      <c r="AY171" s="180"/>
      <c r="AZ171" s="180"/>
      <c r="BA171" s="180"/>
      <c r="BB171" s="180"/>
      <c r="BC171" s="180"/>
      <c r="BD171" s="180"/>
      <c r="BE171" s="180"/>
      <c r="BF171" s="180"/>
      <c r="BG171" s="180"/>
      <c r="BH171" s="180"/>
      <c r="BI171" s="180"/>
      <c r="BJ171" s="180"/>
      <c r="BK171" s="180"/>
      <c r="BL171" s="180"/>
      <c r="BM171" s="180"/>
      <c r="BN171" s="180"/>
      <c r="BO171" s="180"/>
      <c r="BP171" s="180"/>
      <c r="BQ171" s="180"/>
      <c r="BR171" s="180"/>
      <c r="BS171" s="180"/>
      <c r="BT171" s="180"/>
      <c r="BU171" s="180"/>
      <c r="BV171" s="180"/>
      <c r="BW171" s="180"/>
      <c r="BX171" s="180"/>
    </row>
    <row r="172" spans="1:76" s="56" customFormat="1">
      <c r="A172" s="174" t="s">
        <v>104</v>
      </c>
      <c r="B172" s="174"/>
      <c r="C172" s="174"/>
      <c r="D172" s="179"/>
      <c r="E172" s="180"/>
      <c r="F172" s="180"/>
      <c r="G172" s="180"/>
      <c r="H172" s="180"/>
      <c r="I172" s="180"/>
      <c r="J172" s="180"/>
      <c r="K172" s="180"/>
      <c r="L172" s="180"/>
      <c r="M172" s="180"/>
      <c r="N172" s="180"/>
      <c r="O172" s="180"/>
      <c r="P172" s="180"/>
      <c r="Q172" s="180"/>
      <c r="R172" s="180"/>
      <c r="S172" s="180"/>
      <c r="T172" s="180"/>
      <c r="U172" s="180"/>
      <c r="V172" s="180"/>
      <c r="W172" s="180"/>
      <c r="X172" s="180"/>
      <c r="Y172" s="180"/>
      <c r="Z172" s="180"/>
      <c r="AA172" s="180"/>
      <c r="AB172" s="180"/>
      <c r="AC172" s="180"/>
      <c r="AD172" s="180"/>
      <c r="AE172" s="180"/>
      <c r="AF172" s="180"/>
      <c r="AG172" s="180"/>
      <c r="AH172" s="180"/>
      <c r="AI172" s="180"/>
      <c r="AJ172" s="180"/>
      <c r="AK172" s="180"/>
      <c r="AL172" s="180"/>
      <c r="AM172" s="180"/>
      <c r="AN172" s="180"/>
      <c r="AO172" s="180"/>
      <c r="AP172" s="180"/>
      <c r="AQ172" s="180"/>
      <c r="AR172" s="180"/>
      <c r="AS172" s="180"/>
      <c r="AT172" s="180"/>
      <c r="AU172" s="180"/>
      <c r="AV172" s="180"/>
      <c r="AW172" s="180"/>
      <c r="AX172" s="180"/>
      <c r="AY172" s="180"/>
      <c r="AZ172" s="180"/>
      <c r="BA172" s="180"/>
      <c r="BB172" s="180"/>
      <c r="BC172" s="180"/>
      <c r="BD172" s="180"/>
      <c r="BE172" s="180"/>
      <c r="BF172" s="180"/>
      <c r="BG172" s="180"/>
      <c r="BH172" s="180"/>
      <c r="BI172" s="180"/>
      <c r="BJ172" s="180"/>
      <c r="BK172" s="180"/>
      <c r="BL172" s="180"/>
      <c r="BM172" s="180"/>
      <c r="BN172" s="180"/>
      <c r="BO172" s="180"/>
      <c r="BP172" s="180"/>
      <c r="BQ172" s="180"/>
      <c r="BR172" s="180"/>
      <c r="BS172" s="180"/>
      <c r="BT172" s="180"/>
      <c r="BU172" s="180"/>
      <c r="BV172" s="180"/>
      <c r="BW172" s="180"/>
      <c r="BX172" s="180"/>
    </row>
    <row r="173" spans="1:76" s="56" customFormat="1" ht="24.75" customHeight="1">
      <c r="A173" s="148" t="s">
        <v>552</v>
      </c>
      <c r="B173" s="177"/>
      <c r="C173" s="178"/>
      <c r="D173" s="179"/>
      <c r="E173" s="180"/>
      <c r="F173" s="180"/>
      <c r="G173" s="180"/>
      <c r="H173" s="180"/>
      <c r="I173" s="180"/>
      <c r="J173" s="180"/>
      <c r="K173" s="180"/>
      <c r="L173" s="180"/>
      <c r="M173" s="180"/>
      <c r="N173" s="180"/>
      <c r="O173" s="180"/>
      <c r="P173" s="180"/>
      <c r="Q173" s="180"/>
      <c r="R173" s="180"/>
      <c r="S173" s="180"/>
      <c r="T173" s="180"/>
      <c r="U173" s="180"/>
      <c r="V173" s="180"/>
      <c r="W173" s="180"/>
      <c r="X173" s="180"/>
      <c r="Y173" s="180"/>
      <c r="Z173" s="180"/>
      <c r="AA173" s="180"/>
      <c r="AB173" s="180"/>
      <c r="AC173" s="180"/>
      <c r="AD173" s="180"/>
      <c r="AE173" s="180"/>
      <c r="AF173" s="180"/>
      <c r="AG173" s="180"/>
      <c r="AH173" s="180"/>
      <c r="AI173" s="180"/>
      <c r="AJ173" s="180"/>
      <c r="AK173" s="180"/>
      <c r="AL173" s="180"/>
      <c r="AM173" s="180"/>
      <c r="AN173" s="180"/>
      <c r="AO173" s="180"/>
      <c r="AP173" s="180"/>
      <c r="AQ173" s="180"/>
      <c r="AR173" s="180"/>
      <c r="AS173" s="180"/>
      <c r="AT173" s="180"/>
      <c r="AU173" s="180"/>
      <c r="AV173" s="180"/>
      <c r="AW173" s="180"/>
      <c r="AX173" s="180"/>
      <c r="AY173" s="180"/>
      <c r="AZ173" s="180"/>
      <c r="BA173" s="180"/>
      <c r="BB173" s="180"/>
      <c r="BC173" s="180"/>
      <c r="BD173" s="180"/>
      <c r="BE173" s="180"/>
      <c r="BF173" s="180"/>
      <c r="BG173" s="180"/>
      <c r="BH173" s="180"/>
      <c r="BI173" s="180"/>
      <c r="BJ173" s="180"/>
      <c r="BK173" s="180"/>
      <c r="BL173" s="180"/>
      <c r="BM173" s="180"/>
      <c r="BN173" s="180"/>
      <c r="BO173" s="180"/>
      <c r="BP173" s="180"/>
      <c r="BQ173" s="180"/>
      <c r="BR173" s="180"/>
      <c r="BS173" s="180"/>
      <c r="BT173" s="180"/>
      <c r="BU173" s="180"/>
      <c r="BV173" s="180"/>
      <c r="BW173" s="180"/>
      <c r="BX173" s="180"/>
    </row>
    <row r="174" spans="1:76" s="183" customFormat="1">
      <c r="A174" s="168"/>
      <c r="B174" s="181"/>
      <c r="C174" s="152" t="s">
        <v>427</v>
      </c>
      <c r="D174" s="182"/>
    </row>
  </sheetData>
  <phoneticPr fontId="0" type="noConversion"/>
  <pageMargins left="0.7" right="0.7" top="0.75" bottom="0.75" header="0.3" footer="0.3"/>
  <pageSetup paperSize="9" scale="3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FD597-DC2A-477A-96B8-2D4DCB9FAD8B}">
  <sheetPr>
    <pageSetUpPr fitToPage="1"/>
  </sheetPr>
  <dimension ref="A1:N169"/>
  <sheetViews>
    <sheetView topLeftCell="A144" zoomScaleNormal="100" workbookViewId="0">
      <selection activeCell="B168" sqref="B168"/>
    </sheetView>
  </sheetViews>
  <sheetFormatPr defaultColWidth="63.5703125" defaultRowHeight="12.75"/>
  <cols>
    <col min="1" max="16384" width="63.5703125" style="49"/>
  </cols>
  <sheetData>
    <row r="1" spans="1:2">
      <c r="A1" s="197" t="s">
        <v>924</v>
      </c>
    </row>
    <row r="2" spans="1:2">
      <c r="A2" s="143" t="s">
        <v>319</v>
      </c>
      <c r="B2" s="143"/>
    </row>
    <row r="3" spans="1:2" ht="39" customHeight="1">
      <c r="A3" s="188" t="s">
        <v>320</v>
      </c>
      <c r="B3" s="188" t="s">
        <v>321</v>
      </c>
    </row>
    <row r="4" spans="1:2">
      <c r="A4" s="656" t="s">
        <v>371</v>
      </c>
      <c r="B4" s="656"/>
    </row>
    <row r="5" spans="1:2" s="50" customFormat="1">
      <c r="A5" s="148" t="s">
        <v>322</v>
      </c>
      <c r="B5" s="192"/>
    </row>
    <row r="6" spans="1:2" s="50" customFormat="1">
      <c r="A6" s="148" t="s">
        <v>789</v>
      </c>
      <c r="B6" s="553">
        <v>5585</v>
      </c>
    </row>
    <row r="7" spans="1:2" s="50" customFormat="1">
      <c r="A7" s="148" t="s">
        <v>323</v>
      </c>
      <c r="B7" s="474"/>
    </row>
    <row r="8" spans="1:2" s="50" customFormat="1" ht="25.5">
      <c r="A8" s="148" t="s">
        <v>790</v>
      </c>
      <c r="B8" s="474">
        <v>4000</v>
      </c>
    </row>
    <row r="9" spans="1:2" s="50" customFormat="1" ht="25.5">
      <c r="A9" s="148" t="s">
        <v>791</v>
      </c>
      <c r="B9" s="474"/>
    </row>
    <row r="10" spans="1:2" s="50" customFormat="1" ht="25.5">
      <c r="A10" s="148" t="s">
        <v>792</v>
      </c>
      <c r="B10" s="474">
        <v>1471.5</v>
      </c>
    </row>
    <row r="11" spans="1:2" s="50" customFormat="1" ht="40.5" customHeight="1">
      <c r="A11" s="148" t="s">
        <v>793</v>
      </c>
      <c r="B11" s="474">
        <v>210784.68</v>
      </c>
    </row>
    <row r="12" spans="1:2" s="50" customFormat="1">
      <c r="A12" s="148" t="s">
        <v>324</v>
      </c>
      <c r="B12" s="474">
        <v>21715.11</v>
      </c>
    </row>
    <row r="13" spans="1:2" s="50" customFormat="1">
      <c r="A13" s="193" t="s">
        <v>427</v>
      </c>
      <c r="B13" s="530">
        <f>SUM(B5:B12)</f>
        <v>243556.28999999998</v>
      </c>
    </row>
    <row r="14" spans="1:2" s="50" customFormat="1" ht="25.5">
      <c r="A14" s="52" t="s">
        <v>325</v>
      </c>
      <c r="B14" s="186">
        <v>0</v>
      </c>
    </row>
    <row r="15" spans="1:2">
      <c r="A15" s="656" t="s">
        <v>376</v>
      </c>
      <c r="B15" s="656"/>
    </row>
    <row r="16" spans="1:2" s="50" customFormat="1">
      <c r="A16" s="148" t="s">
        <v>322</v>
      </c>
      <c r="B16" s="560">
        <v>0</v>
      </c>
    </row>
    <row r="17" spans="1:2" s="50" customFormat="1">
      <c r="A17" s="148" t="s">
        <v>789</v>
      </c>
      <c r="B17" s="561">
        <v>0</v>
      </c>
    </row>
    <row r="18" spans="1:2" s="50" customFormat="1">
      <c r="A18" s="148" t="s">
        <v>323</v>
      </c>
      <c r="B18" s="474">
        <v>0</v>
      </c>
    </row>
    <row r="19" spans="1:2" s="50" customFormat="1" ht="25.5">
      <c r="A19" s="148" t="s">
        <v>790</v>
      </c>
      <c r="B19" s="474">
        <v>3883.5</v>
      </c>
    </row>
    <row r="20" spans="1:2" s="50" customFormat="1" ht="25.5">
      <c r="A20" s="148" t="s">
        <v>791</v>
      </c>
      <c r="B20" s="474">
        <v>0</v>
      </c>
    </row>
    <row r="21" spans="1:2" s="50" customFormat="1" ht="25.5">
      <c r="A21" s="148" t="s">
        <v>792</v>
      </c>
      <c r="B21" s="474">
        <v>44648.32</v>
      </c>
    </row>
    <row r="22" spans="1:2" s="50" customFormat="1" ht="25.5">
      <c r="A22" s="148" t="s">
        <v>793</v>
      </c>
      <c r="B22" s="474">
        <v>279274.87</v>
      </c>
    </row>
    <row r="23" spans="1:2" s="50" customFormat="1">
      <c r="A23" s="148" t="s">
        <v>324</v>
      </c>
      <c r="B23" s="474">
        <v>6548</v>
      </c>
    </row>
    <row r="24" spans="1:2" s="50" customFormat="1">
      <c r="A24" s="193" t="s">
        <v>427</v>
      </c>
      <c r="B24" s="530">
        <f>SUM(B16:B23)</f>
        <v>334354.69</v>
      </c>
    </row>
    <row r="25" spans="1:2" ht="25.5">
      <c r="A25" s="184" t="s">
        <v>325</v>
      </c>
      <c r="B25" s="187">
        <v>0</v>
      </c>
    </row>
    <row r="26" spans="1:2">
      <c r="A26" s="656" t="s">
        <v>379</v>
      </c>
      <c r="B26" s="656"/>
    </row>
    <row r="27" spans="1:2">
      <c r="A27" s="148" t="s">
        <v>322</v>
      </c>
      <c r="B27" s="51">
        <v>0</v>
      </c>
    </row>
    <row r="28" spans="1:2" s="50" customFormat="1">
      <c r="A28" s="148" t="s">
        <v>789</v>
      </c>
      <c r="B28" s="51">
        <v>250258.41</v>
      </c>
    </row>
    <row r="29" spans="1:2" s="50" customFormat="1">
      <c r="A29" s="148" t="s">
        <v>323</v>
      </c>
      <c r="B29" s="51">
        <v>13566.4</v>
      </c>
    </row>
    <row r="30" spans="1:2" s="50" customFormat="1" ht="25.5">
      <c r="A30" s="148" t="s">
        <v>790</v>
      </c>
      <c r="B30" s="51">
        <v>323184.28999999998</v>
      </c>
    </row>
    <row r="31" spans="1:2" s="50" customFormat="1" ht="25.5">
      <c r="A31" s="148" t="s">
        <v>791</v>
      </c>
      <c r="B31" s="51">
        <v>0</v>
      </c>
    </row>
    <row r="32" spans="1:2" s="50" customFormat="1" ht="25.5">
      <c r="A32" s="148" t="s">
        <v>792</v>
      </c>
      <c r="B32" s="51">
        <v>227607.85</v>
      </c>
    </row>
    <row r="33" spans="1:3" s="50" customFormat="1" ht="25.5">
      <c r="A33" s="148" t="s">
        <v>793</v>
      </c>
      <c r="B33" s="51">
        <v>1957624.59</v>
      </c>
    </row>
    <row r="34" spans="1:3" s="50" customFormat="1">
      <c r="A34" s="148" t="s">
        <v>324</v>
      </c>
      <c r="B34" s="51">
        <v>478669.31</v>
      </c>
    </row>
    <row r="35" spans="1:3" s="50" customFormat="1">
      <c r="A35" s="193" t="s">
        <v>427</v>
      </c>
      <c r="B35" s="530">
        <f>SUM(B27:B34)</f>
        <v>3250910.85</v>
      </c>
      <c r="C35" s="400">
        <f>B35+B134</f>
        <v>3331280.52</v>
      </c>
    </row>
    <row r="36" spans="1:3" s="50" customFormat="1" ht="25.5">
      <c r="A36" s="52" t="s">
        <v>325</v>
      </c>
      <c r="B36" s="186">
        <v>0</v>
      </c>
    </row>
    <row r="37" spans="1:3">
      <c r="A37" s="656" t="s">
        <v>551</v>
      </c>
      <c r="B37" s="656"/>
    </row>
    <row r="38" spans="1:3">
      <c r="A38" s="148" t="s">
        <v>322</v>
      </c>
      <c r="B38" s="54">
        <v>0</v>
      </c>
    </row>
    <row r="39" spans="1:3">
      <c r="A39" s="148" t="s">
        <v>789</v>
      </c>
      <c r="B39" s="54">
        <v>0</v>
      </c>
    </row>
    <row r="40" spans="1:3">
      <c r="A40" s="148" t="s">
        <v>323</v>
      </c>
      <c r="B40" s="54">
        <v>0</v>
      </c>
    </row>
    <row r="41" spans="1:3" ht="25.5">
      <c r="A41" s="148" t="s">
        <v>790</v>
      </c>
      <c r="B41" s="54">
        <v>0</v>
      </c>
    </row>
    <row r="42" spans="1:3" ht="25.5">
      <c r="A42" s="148" t="s">
        <v>791</v>
      </c>
      <c r="B42" s="54">
        <v>0</v>
      </c>
    </row>
    <row r="43" spans="1:3" ht="25.5">
      <c r="A43" s="148" t="s">
        <v>792</v>
      </c>
      <c r="B43" s="443">
        <v>13575.01</v>
      </c>
    </row>
    <row r="44" spans="1:3" ht="25.5">
      <c r="A44" s="148" t="s">
        <v>793</v>
      </c>
      <c r="B44" s="572">
        <v>505969.64</v>
      </c>
    </row>
    <row r="45" spans="1:3">
      <c r="A45" s="148" t="s">
        <v>324</v>
      </c>
      <c r="B45" s="573">
        <v>158784.01</v>
      </c>
    </row>
    <row r="46" spans="1:3">
      <c r="A46" s="193" t="s">
        <v>427</v>
      </c>
      <c r="B46" s="530">
        <f>SUM(B38:B45)</f>
        <v>678328.66</v>
      </c>
    </row>
    <row r="47" spans="1:3" ht="25.5">
      <c r="A47" s="184" t="s">
        <v>325</v>
      </c>
      <c r="B47" s="61">
        <v>0</v>
      </c>
    </row>
    <row r="48" spans="1:3" s="56" customFormat="1">
      <c r="A48" s="656" t="s">
        <v>389</v>
      </c>
      <c r="B48" s="656"/>
    </row>
    <row r="49" spans="1:14">
      <c r="A49" s="148" t="s">
        <v>322</v>
      </c>
      <c r="B49" s="54">
        <v>0</v>
      </c>
    </row>
    <row r="50" spans="1:14">
      <c r="A50" s="148" t="s">
        <v>789</v>
      </c>
      <c r="B50" s="497">
        <v>27693.360000000001</v>
      </c>
    </row>
    <row r="51" spans="1:14">
      <c r="A51" s="148" t="s">
        <v>323</v>
      </c>
      <c r="B51" s="492">
        <v>0</v>
      </c>
    </row>
    <row r="52" spans="1:14" ht="25.5">
      <c r="A52" s="148" t="s">
        <v>790</v>
      </c>
      <c r="B52" s="492">
        <v>0</v>
      </c>
    </row>
    <row r="53" spans="1:14" ht="25.5">
      <c r="A53" s="148" t="s">
        <v>791</v>
      </c>
      <c r="B53" s="492">
        <v>0</v>
      </c>
    </row>
    <row r="54" spans="1:14" ht="25.5">
      <c r="A54" s="148" t="s">
        <v>792</v>
      </c>
      <c r="B54" s="497">
        <v>74744.45</v>
      </c>
    </row>
    <row r="55" spans="1:14" ht="25.5">
      <c r="A55" s="148" t="s">
        <v>793</v>
      </c>
      <c r="B55" s="497">
        <v>953349.96</v>
      </c>
    </row>
    <row r="56" spans="1:14">
      <c r="A56" s="148" t="s">
        <v>324</v>
      </c>
      <c r="B56" s="497">
        <v>158934.07999999999</v>
      </c>
    </row>
    <row r="57" spans="1:14">
      <c r="A57" s="193" t="s">
        <v>427</v>
      </c>
      <c r="B57" s="530">
        <f>SUM(B49:B56)</f>
        <v>1214721.8500000001</v>
      </c>
    </row>
    <row r="58" spans="1:14" ht="25.5">
      <c r="A58" s="184" t="s">
        <v>325</v>
      </c>
      <c r="B58" s="61">
        <v>0</v>
      </c>
    </row>
    <row r="59" spans="1:14" s="56" customFormat="1" ht="14.25" customHeight="1">
      <c r="A59" s="656" t="s">
        <v>104</v>
      </c>
      <c r="B59" s="656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</row>
    <row r="60" spans="1:14">
      <c r="A60" s="71" t="s">
        <v>322</v>
      </c>
      <c r="B60" s="54">
        <v>0</v>
      </c>
    </row>
    <row r="61" spans="1:14">
      <c r="A61" s="71" t="s">
        <v>794</v>
      </c>
      <c r="B61" s="496">
        <v>113313.15</v>
      </c>
    </row>
    <row r="62" spans="1:14">
      <c r="A62" s="71" t="s">
        <v>323</v>
      </c>
      <c r="B62" s="582">
        <v>0</v>
      </c>
    </row>
    <row r="63" spans="1:14" ht="25.5">
      <c r="A63" s="71" t="s">
        <v>795</v>
      </c>
      <c r="B63" s="582">
        <v>0</v>
      </c>
    </row>
    <row r="64" spans="1:14" ht="25.5">
      <c r="A64" s="71" t="s">
        <v>796</v>
      </c>
      <c r="B64" s="582">
        <v>0</v>
      </c>
    </row>
    <row r="65" spans="1:2" ht="25.5">
      <c r="A65" s="71" t="s">
        <v>797</v>
      </c>
      <c r="B65" s="583">
        <v>35390.18</v>
      </c>
    </row>
    <row r="66" spans="1:2" ht="25.5">
      <c r="A66" s="71" t="s">
        <v>798</v>
      </c>
      <c r="B66" s="584">
        <v>1142497.71</v>
      </c>
    </row>
    <row r="67" spans="1:2">
      <c r="A67" s="71" t="s">
        <v>324</v>
      </c>
      <c r="B67" s="585">
        <v>232567.41</v>
      </c>
    </row>
    <row r="68" spans="1:2">
      <c r="A68" s="193" t="s">
        <v>427</v>
      </c>
      <c r="B68" s="530">
        <f>SUM(B60:B67)</f>
        <v>1523768.45</v>
      </c>
    </row>
    <row r="69" spans="1:2" ht="25.5">
      <c r="A69" s="194" t="s">
        <v>325</v>
      </c>
      <c r="B69" s="195">
        <v>0</v>
      </c>
    </row>
    <row r="70" spans="1:2" s="56" customFormat="1" ht="15" customHeight="1">
      <c r="A70" s="656" t="s">
        <v>396</v>
      </c>
      <c r="B70" s="656"/>
    </row>
    <row r="71" spans="1:2">
      <c r="A71" s="148" t="s">
        <v>322</v>
      </c>
      <c r="B71" s="54">
        <v>0</v>
      </c>
    </row>
    <row r="72" spans="1:2">
      <c r="A72" s="148" t="s">
        <v>789</v>
      </c>
      <c r="B72" s="54">
        <v>0</v>
      </c>
    </row>
    <row r="73" spans="1:2">
      <c r="A73" s="148" t="s">
        <v>323</v>
      </c>
      <c r="B73" s="54">
        <v>0</v>
      </c>
    </row>
    <row r="74" spans="1:2" ht="25.5">
      <c r="A74" s="148" t="s">
        <v>790</v>
      </c>
      <c r="B74" s="54">
        <v>0</v>
      </c>
    </row>
    <row r="75" spans="1:2" ht="25.5">
      <c r="A75" s="148" t="s">
        <v>791</v>
      </c>
      <c r="B75" s="54">
        <v>0</v>
      </c>
    </row>
    <row r="76" spans="1:2" ht="25.5">
      <c r="A76" s="148" t="s">
        <v>792</v>
      </c>
      <c r="B76" s="572">
        <v>17640.7</v>
      </c>
    </row>
    <row r="77" spans="1:2" ht="25.5">
      <c r="A77" s="148" t="s">
        <v>793</v>
      </c>
      <c r="B77" s="572">
        <v>265572.31</v>
      </c>
    </row>
    <row r="78" spans="1:2">
      <c r="A78" s="148" t="s">
        <v>324</v>
      </c>
      <c r="B78" s="573">
        <v>45655.51</v>
      </c>
    </row>
    <row r="79" spans="1:2">
      <c r="A79" s="193" t="s">
        <v>427</v>
      </c>
      <c r="B79" s="530">
        <f>SUM(B71:B78)</f>
        <v>328868.52</v>
      </c>
    </row>
    <row r="80" spans="1:2" ht="25.5">
      <c r="A80" s="184" t="s">
        <v>325</v>
      </c>
      <c r="B80" s="61">
        <v>0</v>
      </c>
    </row>
    <row r="81" spans="1:2" s="56" customFormat="1" ht="15" customHeight="1">
      <c r="A81" s="656" t="s">
        <v>134</v>
      </c>
      <c r="B81" s="656"/>
    </row>
    <row r="82" spans="1:2">
      <c r="A82" s="148" t="s">
        <v>322</v>
      </c>
      <c r="B82" s="54">
        <v>0</v>
      </c>
    </row>
    <row r="83" spans="1:2">
      <c r="A83" s="148" t="s">
        <v>789</v>
      </c>
      <c r="B83" s="496">
        <v>0</v>
      </c>
    </row>
    <row r="84" spans="1:2">
      <c r="A84" s="148" t="s">
        <v>323</v>
      </c>
      <c r="B84" s="493">
        <v>0</v>
      </c>
    </row>
    <row r="85" spans="1:2" ht="25.5">
      <c r="A85" s="148" t="s">
        <v>790</v>
      </c>
      <c r="B85" s="493">
        <v>12607.5</v>
      </c>
    </row>
    <row r="86" spans="1:2" ht="25.5">
      <c r="A86" s="148" t="s">
        <v>791</v>
      </c>
      <c r="B86" s="493">
        <v>0</v>
      </c>
    </row>
    <row r="87" spans="1:2" ht="25.5">
      <c r="A87" s="148" t="s">
        <v>792</v>
      </c>
      <c r="B87" s="443">
        <v>4073.58</v>
      </c>
    </row>
    <row r="88" spans="1:2" ht="25.5">
      <c r="A88" s="148" t="s">
        <v>793</v>
      </c>
      <c r="B88" s="572">
        <v>177891.97</v>
      </c>
    </row>
    <row r="89" spans="1:2">
      <c r="A89" s="148" t="s">
        <v>324</v>
      </c>
      <c r="B89" s="493">
        <v>0</v>
      </c>
    </row>
    <row r="90" spans="1:2">
      <c r="A90" s="193" t="s">
        <v>427</v>
      </c>
      <c r="B90" s="530">
        <f>SUM(B82:B89)</f>
        <v>194573.05</v>
      </c>
    </row>
    <row r="91" spans="1:2" ht="25.5">
      <c r="A91" s="184" t="s">
        <v>325</v>
      </c>
      <c r="B91" s="61">
        <v>0</v>
      </c>
    </row>
    <row r="92" spans="1:2" s="56" customFormat="1">
      <c r="A92" s="656" t="s">
        <v>142</v>
      </c>
      <c r="B92" s="656"/>
    </row>
    <row r="93" spans="1:2">
      <c r="A93" s="148" t="s">
        <v>322</v>
      </c>
      <c r="B93" s="54">
        <v>0</v>
      </c>
    </row>
    <row r="94" spans="1:2">
      <c r="A94" s="148" t="s">
        <v>789</v>
      </c>
      <c r="B94" s="496">
        <v>7810.5</v>
      </c>
    </row>
    <row r="95" spans="1:2">
      <c r="A95" s="148" t="s">
        <v>323</v>
      </c>
      <c r="B95" s="493">
        <v>0</v>
      </c>
    </row>
    <row r="96" spans="1:2" ht="25.5">
      <c r="A96" s="148" t="s">
        <v>790</v>
      </c>
      <c r="B96" s="493">
        <v>0</v>
      </c>
    </row>
    <row r="97" spans="1:2" ht="25.5">
      <c r="A97" s="148" t="s">
        <v>791</v>
      </c>
      <c r="B97" s="493">
        <v>0</v>
      </c>
    </row>
    <row r="98" spans="1:2" ht="25.5">
      <c r="A98" s="148" t="s">
        <v>792</v>
      </c>
      <c r="B98" s="572">
        <v>92931.1</v>
      </c>
    </row>
    <row r="99" spans="1:2" ht="25.5">
      <c r="A99" s="148" t="s">
        <v>793</v>
      </c>
      <c r="B99" s="572">
        <v>71708.25</v>
      </c>
    </row>
    <row r="100" spans="1:2">
      <c r="A100" s="148" t="s">
        <v>324</v>
      </c>
      <c r="B100" s="493">
        <v>0</v>
      </c>
    </row>
    <row r="101" spans="1:2">
      <c r="A101" s="193" t="s">
        <v>427</v>
      </c>
      <c r="B101" s="530">
        <f>SUM(B93:B100)</f>
        <v>172449.85</v>
      </c>
    </row>
    <row r="102" spans="1:2" ht="25.5">
      <c r="A102" s="184" t="s">
        <v>325</v>
      </c>
      <c r="B102" s="61">
        <v>0</v>
      </c>
    </row>
    <row r="103" spans="1:2" s="58" customFormat="1">
      <c r="A103" s="656" t="s">
        <v>405</v>
      </c>
      <c r="B103" s="656"/>
    </row>
    <row r="104" spans="1:2">
      <c r="A104" s="148" t="s">
        <v>322</v>
      </c>
      <c r="B104" s="54">
        <v>0</v>
      </c>
    </row>
    <row r="105" spans="1:2">
      <c r="A105" s="148" t="s">
        <v>789</v>
      </c>
      <c r="B105" s="54">
        <v>0</v>
      </c>
    </row>
    <row r="106" spans="1:2">
      <c r="A106" s="148" t="s">
        <v>323</v>
      </c>
      <c r="B106" s="54">
        <v>0</v>
      </c>
    </row>
    <row r="107" spans="1:2" ht="25.5">
      <c r="A107" s="148" t="s">
        <v>790</v>
      </c>
      <c r="B107" s="54">
        <v>0</v>
      </c>
    </row>
    <row r="108" spans="1:2" ht="25.5">
      <c r="A108" s="148" t="s">
        <v>791</v>
      </c>
      <c r="B108" s="54">
        <v>0</v>
      </c>
    </row>
    <row r="109" spans="1:2" ht="25.5">
      <c r="A109" s="148" t="s">
        <v>792</v>
      </c>
      <c r="B109" s="55">
        <v>0</v>
      </c>
    </row>
    <row r="110" spans="1:2" ht="25.5">
      <c r="A110" s="148" t="s">
        <v>793</v>
      </c>
      <c r="B110" s="586">
        <v>77670.69</v>
      </c>
    </row>
    <row r="111" spans="1:2">
      <c r="A111" s="148" t="s">
        <v>324</v>
      </c>
      <c r="B111" s="59"/>
    </row>
    <row r="112" spans="1:2">
      <c r="A112" s="193" t="s">
        <v>427</v>
      </c>
      <c r="B112" s="530">
        <f>SUM(B104:B111)</f>
        <v>77670.69</v>
      </c>
    </row>
    <row r="113" spans="1:2" ht="25.5">
      <c r="A113" s="184" t="s">
        <v>325</v>
      </c>
      <c r="B113" s="61">
        <v>0</v>
      </c>
    </row>
    <row r="114" spans="1:2" s="56" customFormat="1">
      <c r="A114" s="656" t="s">
        <v>556</v>
      </c>
      <c r="B114" s="656"/>
    </row>
    <row r="115" spans="1:2">
      <c r="A115" s="148" t="s">
        <v>322</v>
      </c>
      <c r="B115" s="54">
        <v>0</v>
      </c>
    </row>
    <row r="116" spans="1:2">
      <c r="A116" s="148" t="s">
        <v>789</v>
      </c>
      <c r="B116" s="496">
        <v>0</v>
      </c>
    </row>
    <row r="117" spans="1:2">
      <c r="A117" s="148" t="s">
        <v>323</v>
      </c>
      <c r="B117" s="493">
        <v>0</v>
      </c>
    </row>
    <row r="118" spans="1:2" ht="25.5">
      <c r="A118" s="148" t="s">
        <v>790</v>
      </c>
      <c r="B118" s="493">
        <v>8000</v>
      </c>
    </row>
    <row r="119" spans="1:2" ht="25.5">
      <c r="A119" s="148" t="s">
        <v>791</v>
      </c>
      <c r="B119" s="493">
        <v>0</v>
      </c>
    </row>
    <row r="120" spans="1:2" ht="25.5">
      <c r="A120" s="148" t="s">
        <v>792</v>
      </c>
      <c r="B120" s="443">
        <v>12020.18</v>
      </c>
    </row>
    <row r="121" spans="1:2" ht="25.5">
      <c r="A121" s="148" t="s">
        <v>793</v>
      </c>
      <c r="B121" s="572">
        <v>349431.76</v>
      </c>
    </row>
    <row r="122" spans="1:2">
      <c r="A122" s="148" t="s">
        <v>324</v>
      </c>
      <c r="B122" s="573">
        <v>83414.94</v>
      </c>
    </row>
    <row r="123" spans="1:2">
      <c r="A123" s="193" t="s">
        <v>427</v>
      </c>
      <c r="B123" s="530">
        <f>SUM(B115:B122)</f>
        <v>452866.88</v>
      </c>
    </row>
    <row r="124" spans="1:2" ht="25.5">
      <c r="A124" s="184" t="s">
        <v>325</v>
      </c>
      <c r="B124" s="61">
        <v>0</v>
      </c>
    </row>
    <row r="125" spans="1:2" s="56" customFormat="1" ht="15" customHeight="1">
      <c r="A125" s="656" t="s">
        <v>749</v>
      </c>
      <c r="B125" s="656"/>
    </row>
    <row r="126" spans="1:2">
      <c r="A126" s="148" t="s">
        <v>322</v>
      </c>
      <c r="B126" s="54">
        <v>0</v>
      </c>
    </row>
    <row r="127" spans="1:2">
      <c r="A127" s="148" t="s">
        <v>789</v>
      </c>
      <c r="B127" s="578">
        <v>54178.66</v>
      </c>
    </row>
    <row r="128" spans="1:2">
      <c r="A128" s="148" t="s">
        <v>323</v>
      </c>
      <c r="B128" s="573">
        <v>0</v>
      </c>
    </row>
    <row r="129" spans="1:2" ht="25.5">
      <c r="A129" s="148" t="s">
        <v>790</v>
      </c>
      <c r="B129" s="573">
        <v>0</v>
      </c>
    </row>
    <row r="130" spans="1:2" ht="25.5">
      <c r="A130" s="148" t="s">
        <v>791</v>
      </c>
      <c r="B130" s="573">
        <v>0</v>
      </c>
    </row>
    <row r="131" spans="1:2" ht="25.5">
      <c r="A131" s="148" t="s">
        <v>792</v>
      </c>
      <c r="B131" s="572">
        <v>24723</v>
      </c>
    </row>
    <row r="132" spans="1:2" ht="25.5">
      <c r="A132" s="148" t="s">
        <v>793</v>
      </c>
      <c r="B132" s="572">
        <v>1468.01</v>
      </c>
    </row>
    <row r="133" spans="1:2">
      <c r="A133" s="148" t="s">
        <v>324</v>
      </c>
      <c r="B133" s="573"/>
    </row>
    <row r="134" spans="1:2">
      <c r="A134" s="193" t="s">
        <v>427</v>
      </c>
      <c r="B134" s="530">
        <f>SUM(B126:B133)</f>
        <v>80369.67</v>
      </c>
    </row>
    <row r="135" spans="1:2" ht="25.5">
      <c r="A135" s="184" t="s">
        <v>325</v>
      </c>
      <c r="B135" s="61">
        <v>0</v>
      </c>
    </row>
    <row r="136" spans="1:2" s="56" customFormat="1">
      <c r="A136" s="656" t="s">
        <v>411</v>
      </c>
      <c r="B136" s="656"/>
    </row>
    <row r="137" spans="1:2" s="50" customFormat="1">
      <c r="A137" s="148" t="s">
        <v>322</v>
      </c>
      <c r="B137" s="54">
        <v>0</v>
      </c>
    </row>
    <row r="138" spans="1:2" s="50" customFormat="1">
      <c r="A138" s="148" t="s">
        <v>789</v>
      </c>
      <c r="B138" s="196">
        <v>76743.7</v>
      </c>
    </row>
    <row r="139" spans="1:2" s="50" customFormat="1">
      <c r="A139" s="148" t="s">
        <v>323</v>
      </c>
      <c r="B139" s="54">
        <v>6999</v>
      </c>
    </row>
    <row r="140" spans="1:2" s="50" customFormat="1" ht="25.5">
      <c r="A140" s="148" t="s">
        <v>790</v>
      </c>
      <c r="B140" s="54">
        <v>45185</v>
      </c>
    </row>
    <row r="141" spans="1:2" s="50" customFormat="1" ht="25.5">
      <c r="A141" s="148" t="s">
        <v>791</v>
      </c>
      <c r="B141" s="54">
        <v>0</v>
      </c>
    </row>
    <row r="142" spans="1:2" s="50" customFormat="1" ht="25.5">
      <c r="A142" s="148" t="s">
        <v>792</v>
      </c>
      <c r="B142" s="196">
        <v>502040.07</v>
      </c>
    </row>
    <row r="143" spans="1:2" s="50" customFormat="1" ht="25.5">
      <c r="A143" s="148" t="s">
        <v>793</v>
      </c>
      <c r="B143" s="54">
        <v>903417.92</v>
      </c>
    </row>
    <row r="144" spans="1:2" s="50" customFormat="1">
      <c r="A144" s="148" t="s">
        <v>457</v>
      </c>
      <c r="B144" s="54">
        <v>564697.06999999995</v>
      </c>
    </row>
    <row r="145" spans="1:2" s="50" customFormat="1">
      <c r="A145" s="193" t="s">
        <v>427</v>
      </c>
      <c r="B145" s="530">
        <f>SUM(B137:B144)</f>
        <v>2099082.7599999998</v>
      </c>
    </row>
    <row r="146" spans="1:2" s="50" customFormat="1" ht="25.5">
      <c r="A146" s="52" t="s">
        <v>325</v>
      </c>
      <c r="B146" s="196"/>
    </row>
    <row r="147" spans="1:2">
      <c r="A147" s="656" t="s">
        <v>412</v>
      </c>
      <c r="B147" s="656"/>
    </row>
    <row r="148" spans="1:2">
      <c r="A148" s="148" t="s">
        <v>322</v>
      </c>
      <c r="B148" s="54">
        <v>0</v>
      </c>
    </row>
    <row r="149" spans="1:2">
      <c r="A149" s="148" t="s">
        <v>789</v>
      </c>
      <c r="B149" s="54">
        <v>0</v>
      </c>
    </row>
    <row r="150" spans="1:2">
      <c r="A150" s="148" t="s">
        <v>323</v>
      </c>
      <c r="B150" s="54">
        <v>0</v>
      </c>
    </row>
    <row r="151" spans="1:2" ht="25.5">
      <c r="A151" s="148" t="s">
        <v>790</v>
      </c>
      <c r="B151" s="54">
        <v>0</v>
      </c>
    </row>
    <row r="152" spans="1:2" ht="25.5">
      <c r="A152" s="148" t="s">
        <v>791</v>
      </c>
      <c r="B152" s="54">
        <v>0</v>
      </c>
    </row>
    <row r="153" spans="1:2" ht="25.5">
      <c r="A153" s="148" t="s">
        <v>792</v>
      </c>
      <c r="B153" s="443">
        <v>127722.88</v>
      </c>
    </row>
    <row r="154" spans="1:2" ht="25.5">
      <c r="A154" s="148" t="s">
        <v>793</v>
      </c>
      <c r="B154" s="443">
        <v>412076.61</v>
      </c>
    </row>
    <row r="155" spans="1:2">
      <c r="A155" s="148" t="s">
        <v>324</v>
      </c>
      <c r="B155" s="54"/>
    </row>
    <row r="156" spans="1:2">
      <c r="A156" s="193" t="s">
        <v>427</v>
      </c>
      <c r="B156" s="530">
        <f>SUM(B148:B155)</f>
        <v>539799.49</v>
      </c>
    </row>
    <row r="157" spans="1:2" ht="25.5">
      <c r="A157" s="184" t="s">
        <v>325</v>
      </c>
      <c r="B157" s="61"/>
    </row>
    <row r="158" spans="1:2">
      <c r="A158" s="656" t="s">
        <v>466</v>
      </c>
      <c r="B158" s="656"/>
    </row>
    <row r="159" spans="1:2">
      <c r="A159" s="184" t="s">
        <v>322</v>
      </c>
      <c r="B159" s="61">
        <v>0</v>
      </c>
    </row>
    <row r="160" spans="1:2">
      <c r="A160" s="184" t="s">
        <v>794</v>
      </c>
      <c r="B160" s="497">
        <v>0</v>
      </c>
    </row>
    <row r="161" spans="1:2">
      <c r="A161" s="184" t="s">
        <v>323</v>
      </c>
      <c r="B161" s="497">
        <v>0</v>
      </c>
    </row>
    <row r="162" spans="1:2" ht="25.5">
      <c r="A162" s="184" t="s">
        <v>799</v>
      </c>
      <c r="B162" s="497">
        <v>0</v>
      </c>
    </row>
    <row r="163" spans="1:2" ht="25.5">
      <c r="A163" s="184" t="s">
        <v>800</v>
      </c>
      <c r="B163" s="497">
        <v>0</v>
      </c>
    </row>
    <row r="164" spans="1:2" ht="25.5">
      <c r="A164" s="184" t="s">
        <v>797</v>
      </c>
      <c r="B164" s="497">
        <v>7057.92</v>
      </c>
    </row>
    <row r="165" spans="1:2" ht="25.5">
      <c r="A165" s="184" t="s">
        <v>801</v>
      </c>
      <c r="B165" s="497">
        <v>180324.72</v>
      </c>
    </row>
    <row r="166" spans="1:2">
      <c r="A166" s="184" t="s">
        <v>324</v>
      </c>
      <c r="B166" s="497">
        <v>0</v>
      </c>
    </row>
    <row r="167" spans="1:2">
      <c r="A167" s="189" t="s">
        <v>427</v>
      </c>
      <c r="B167" s="531">
        <f>SUM(B159:B166)</f>
        <v>187382.64</v>
      </c>
    </row>
    <row r="168" spans="1:2" ht="13.5" thickBot="1"/>
    <row r="169" spans="1:2" ht="13.5" thickBot="1">
      <c r="A169" s="190" t="s">
        <v>427</v>
      </c>
      <c r="B169" s="191">
        <f>SUM(B13+B24+B35+B46+B57+B68+B79+B90+B101+B112+B123+B134+B145+B156+B167)</f>
        <v>11378704.340000002</v>
      </c>
    </row>
  </sheetData>
  <mergeCells count="15">
    <mergeCell ref="A125:B125"/>
    <mergeCell ref="A136:B136"/>
    <mergeCell ref="A147:B147"/>
    <mergeCell ref="A158:B158"/>
    <mergeCell ref="A70:B70"/>
    <mergeCell ref="A81:B81"/>
    <mergeCell ref="A92:B92"/>
    <mergeCell ref="A103:B103"/>
    <mergeCell ref="A114:B114"/>
    <mergeCell ref="A59:B59"/>
    <mergeCell ref="A4:B4"/>
    <mergeCell ref="A15:B15"/>
    <mergeCell ref="A26:B26"/>
    <mergeCell ref="A37:B37"/>
    <mergeCell ref="A48:B4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8" fitToHeight="4" orientation="portrait" r:id="rId1"/>
  <headerFooter alignWithMargins="0"/>
  <rowBreaks count="1" manualBreakCount="1">
    <brk id="24" max="6553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85EF9-2C31-40BE-BB20-8575A49AAC79}">
  <dimension ref="A1:D517"/>
  <sheetViews>
    <sheetView zoomScaleNormal="100" workbookViewId="0"/>
  </sheetViews>
  <sheetFormatPr defaultColWidth="9.140625" defaultRowHeight="12.75"/>
  <cols>
    <col min="1" max="1" width="5.140625" style="176" customWidth="1"/>
    <col min="2" max="2" width="66" style="176" customWidth="1"/>
    <col min="3" max="3" width="14.140625" style="176" customWidth="1"/>
    <col min="4" max="4" width="19.42578125" style="176" customWidth="1"/>
    <col min="5" max="5" width="15.7109375" style="176" bestFit="1" customWidth="1"/>
    <col min="6" max="255" width="9.140625" style="176"/>
    <col min="256" max="256" width="5.140625" style="176" customWidth="1"/>
    <col min="257" max="257" width="66" style="176" customWidth="1"/>
    <col min="258" max="258" width="14.140625" style="176" customWidth="1"/>
    <col min="259" max="259" width="19.42578125" style="176" customWidth="1"/>
    <col min="260" max="260" width="33" style="176" customWidth="1"/>
    <col min="261" max="261" width="15.7109375" style="176" bestFit="1" customWidth="1"/>
    <col min="262" max="511" width="9.140625" style="176"/>
    <col min="512" max="512" width="5.140625" style="176" customWidth="1"/>
    <col min="513" max="513" width="66" style="176" customWidth="1"/>
    <col min="514" max="514" width="14.140625" style="176" customWidth="1"/>
    <col min="515" max="515" width="19.42578125" style="176" customWidth="1"/>
    <col min="516" max="516" width="33" style="176" customWidth="1"/>
    <col min="517" max="517" width="15.7109375" style="176" bestFit="1" customWidth="1"/>
    <col min="518" max="767" width="9.140625" style="176"/>
    <col min="768" max="768" width="5.140625" style="176" customWidth="1"/>
    <col min="769" max="769" width="66" style="176" customWidth="1"/>
    <col min="770" max="770" width="14.140625" style="176" customWidth="1"/>
    <col min="771" max="771" width="19.42578125" style="176" customWidth="1"/>
    <col min="772" max="772" width="33" style="176" customWidth="1"/>
    <col min="773" max="773" width="15.7109375" style="176" bestFit="1" customWidth="1"/>
    <col min="774" max="1023" width="9.140625" style="176"/>
    <col min="1024" max="1024" width="5.140625" style="176" customWidth="1"/>
    <col min="1025" max="1025" width="66" style="176" customWidth="1"/>
    <col min="1026" max="1026" width="14.140625" style="176" customWidth="1"/>
    <col min="1027" max="1027" width="19.42578125" style="176" customWidth="1"/>
    <col min="1028" max="1028" width="33" style="176" customWidth="1"/>
    <col min="1029" max="1029" width="15.7109375" style="176" bestFit="1" customWidth="1"/>
    <col min="1030" max="1279" width="9.140625" style="176"/>
    <col min="1280" max="1280" width="5.140625" style="176" customWidth="1"/>
    <col min="1281" max="1281" width="66" style="176" customWidth="1"/>
    <col min="1282" max="1282" width="14.140625" style="176" customWidth="1"/>
    <col min="1283" max="1283" width="19.42578125" style="176" customWidth="1"/>
    <col min="1284" max="1284" width="33" style="176" customWidth="1"/>
    <col min="1285" max="1285" width="15.7109375" style="176" bestFit="1" customWidth="1"/>
    <col min="1286" max="1535" width="9.140625" style="176"/>
    <col min="1536" max="1536" width="5.140625" style="176" customWidth="1"/>
    <col min="1537" max="1537" width="66" style="176" customWidth="1"/>
    <col min="1538" max="1538" width="14.140625" style="176" customWidth="1"/>
    <col min="1539" max="1539" width="19.42578125" style="176" customWidth="1"/>
    <col min="1540" max="1540" width="33" style="176" customWidth="1"/>
    <col min="1541" max="1541" width="15.7109375" style="176" bestFit="1" customWidth="1"/>
    <col min="1542" max="1791" width="9.140625" style="176"/>
    <col min="1792" max="1792" width="5.140625" style="176" customWidth="1"/>
    <col min="1793" max="1793" width="66" style="176" customWidth="1"/>
    <col min="1794" max="1794" width="14.140625" style="176" customWidth="1"/>
    <col min="1795" max="1795" width="19.42578125" style="176" customWidth="1"/>
    <col min="1796" max="1796" width="33" style="176" customWidth="1"/>
    <col min="1797" max="1797" width="15.7109375" style="176" bestFit="1" customWidth="1"/>
    <col min="1798" max="2047" width="9.140625" style="176"/>
    <col min="2048" max="2048" width="5.140625" style="176" customWidth="1"/>
    <col min="2049" max="2049" width="66" style="176" customWidth="1"/>
    <col min="2050" max="2050" width="14.140625" style="176" customWidth="1"/>
    <col min="2051" max="2051" width="19.42578125" style="176" customWidth="1"/>
    <col min="2052" max="2052" width="33" style="176" customWidth="1"/>
    <col min="2053" max="2053" width="15.7109375" style="176" bestFit="1" customWidth="1"/>
    <col min="2054" max="2303" width="9.140625" style="176"/>
    <col min="2304" max="2304" width="5.140625" style="176" customWidth="1"/>
    <col min="2305" max="2305" width="66" style="176" customWidth="1"/>
    <col min="2306" max="2306" width="14.140625" style="176" customWidth="1"/>
    <col min="2307" max="2307" width="19.42578125" style="176" customWidth="1"/>
    <col min="2308" max="2308" width="33" style="176" customWidth="1"/>
    <col min="2309" max="2309" width="15.7109375" style="176" bestFit="1" customWidth="1"/>
    <col min="2310" max="2559" width="9.140625" style="176"/>
    <col min="2560" max="2560" width="5.140625" style="176" customWidth="1"/>
    <col min="2561" max="2561" width="66" style="176" customWidth="1"/>
    <col min="2562" max="2562" width="14.140625" style="176" customWidth="1"/>
    <col min="2563" max="2563" width="19.42578125" style="176" customWidth="1"/>
    <col min="2564" max="2564" width="33" style="176" customWidth="1"/>
    <col min="2565" max="2565" width="15.7109375" style="176" bestFit="1" customWidth="1"/>
    <col min="2566" max="2815" width="9.140625" style="176"/>
    <col min="2816" max="2816" width="5.140625" style="176" customWidth="1"/>
    <col min="2817" max="2817" width="66" style="176" customWidth="1"/>
    <col min="2818" max="2818" width="14.140625" style="176" customWidth="1"/>
    <col min="2819" max="2819" width="19.42578125" style="176" customWidth="1"/>
    <col min="2820" max="2820" width="33" style="176" customWidth="1"/>
    <col min="2821" max="2821" width="15.7109375" style="176" bestFit="1" customWidth="1"/>
    <col min="2822" max="3071" width="9.140625" style="176"/>
    <col min="3072" max="3072" width="5.140625" style="176" customWidth="1"/>
    <col min="3073" max="3073" width="66" style="176" customWidth="1"/>
    <col min="3074" max="3074" width="14.140625" style="176" customWidth="1"/>
    <col min="3075" max="3075" width="19.42578125" style="176" customWidth="1"/>
    <col min="3076" max="3076" width="33" style="176" customWidth="1"/>
    <col min="3077" max="3077" width="15.7109375" style="176" bestFit="1" customWidth="1"/>
    <col min="3078" max="3327" width="9.140625" style="176"/>
    <col min="3328" max="3328" width="5.140625" style="176" customWidth="1"/>
    <col min="3329" max="3329" width="66" style="176" customWidth="1"/>
    <col min="3330" max="3330" width="14.140625" style="176" customWidth="1"/>
    <col min="3331" max="3331" width="19.42578125" style="176" customWidth="1"/>
    <col min="3332" max="3332" width="33" style="176" customWidth="1"/>
    <col min="3333" max="3333" width="15.7109375" style="176" bestFit="1" customWidth="1"/>
    <col min="3334" max="3583" width="9.140625" style="176"/>
    <col min="3584" max="3584" width="5.140625" style="176" customWidth="1"/>
    <col min="3585" max="3585" width="66" style="176" customWidth="1"/>
    <col min="3586" max="3586" width="14.140625" style="176" customWidth="1"/>
    <col min="3587" max="3587" width="19.42578125" style="176" customWidth="1"/>
    <col min="3588" max="3588" width="33" style="176" customWidth="1"/>
    <col min="3589" max="3589" width="15.7109375" style="176" bestFit="1" customWidth="1"/>
    <col min="3590" max="3839" width="9.140625" style="176"/>
    <col min="3840" max="3840" width="5.140625" style="176" customWidth="1"/>
    <col min="3841" max="3841" width="66" style="176" customWidth="1"/>
    <col min="3842" max="3842" width="14.140625" style="176" customWidth="1"/>
    <col min="3843" max="3843" width="19.42578125" style="176" customWidth="1"/>
    <col min="3844" max="3844" width="33" style="176" customWidth="1"/>
    <col min="3845" max="3845" width="15.7109375" style="176" bestFit="1" customWidth="1"/>
    <col min="3846" max="4095" width="9.140625" style="176"/>
    <col min="4096" max="4096" width="5.140625" style="176" customWidth="1"/>
    <col min="4097" max="4097" width="66" style="176" customWidth="1"/>
    <col min="4098" max="4098" width="14.140625" style="176" customWidth="1"/>
    <col min="4099" max="4099" width="19.42578125" style="176" customWidth="1"/>
    <col min="4100" max="4100" width="33" style="176" customWidth="1"/>
    <col min="4101" max="4101" width="15.7109375" style="176" bestFit="1" customWidth="1"/>
    <col min="4102" max="4351" width="9.140625" style="176"/>
    <col min="4352" max="4352" width="5.140625" style="176" customWidth="1"/>
    <col min="4353" max="4353" width="66" style="176" customWidth="1"/>
    <col min="4354" max="4354" width="14.140625" style="176" customWidth="1"/>
    <col min="4355" max="4355" width="19.42578125" style="176" customWidth="1"/>
    <col min="4356" max="4356" width="33" style="176" customWidth="1"/>
    <col min="4357" max="4357" width="15.7109375" style="176" bestFit="1" customWidth="1"/>
    <col min="4358" max="4607" width="9.140625" style="176"/>
    <col min="4608" max="4608" width="5.140625" style="176" customWidth="1"/>
    <col min="4609" max="4609" width="66" style="176" customWidth="1"/>
    <col min="4610" max="4610" width="14.140625" style="176" customWidth="1"/>
    <col min="4611" max="4611" width="19.42578125" style="176" customWidth="1"/>
    <col min="4612" max="4612" width="33" style="176" customWidth="1"/>
    <col min="4613" max="4613" width="15.7109375" style="176" bestFit="1" customWidth="1"/>
    <col min="4614" max="4863" width="9.140625" style="176"/>
    <col min="4864" max="4864" width="5.140625" style="176" customWidth="1"/>
    <col min="4865" max="4865" width="66" style="176" customWidth="1"/>
    <col min="4866" max="4866" width="14.140625" style="176" customWidth="1"/>
    <col min="4867" max="4867" width="19.42578125" style="176" customWidth="1"/>
    <col min="4868" max="4868" width="33" style="176" customWidth="1"/>
    <col min="4869" max="4869" width="15.7109375" style="176" bestFit="1" customWidth="1"/>
    <col min="4870" max="5119" width="9.140625" style="176"/>
    <col min="5120" max="5120" width="5.140625" style="176" customWidth="1"/>
    <col min="5121" max="5121" width="66" style="176" customWidth="1"/>
    <col min="5122" max="5122" width="14.140625" style="176" customWidth="1"/>
    <col min="5123" max="5123" width="19.42578125" style="176" customWidth="1"/>
    <col min="5124" max="5124" width="33" style="176" customWidth="1"/>
    <col min="5125" max="5125" width="15.7109375" style="176" bestFit="1" customWidth="1"/>
    <col min="5126" max="5375" width="9.140625" style="176"/>
    <col min="5376" max="5376" width="5.140625" style="176" customWidth="1"/>
    <col min="5377" max="5377" width="66" style="176" customWidth="1"/>
    <col min="5378" max="5378" width="14.140625" style="176" customWidth="1"/>
    <col min="5379" max="5379" width="19.42578125" style="176" customWidth="1"/>
    <col min="5380" max="5380" width="33" style="176" customWidth="1"/>
    <col min="5381" max="5381" width="15.7109375" style="176" bestFit="1" customWidth="1"/>
    <col min="5382" max="5631" width="9.140625" style="176"/>
    <col min="5632" max="5632" width="5.140625" style="176" customWidth="1"/>
    <col min="5633" max="5633" width="66" style="176" customWidth="1"/>
    <col min="5634" max="5634" width="14.140625" style="176" customWidth="1"/>
    <col min="5635" max="5635" width="19.42578125" style="176" customWidth="1"/>
    <col min="5636" max="5636" width="33" style="176" customWidth="1"/>
    <col min="5637" max="5637" width="15.7109375" style="176" bestFit="1" customWidth="1"/>
    <col min="5638" max="5887" width="9.140625" style="176"/>
    <col min="5888" max="5888" width="5.140625" style="176" customWidth="1"/>
    <col min="5889" max="5889" width="66" style="176" customWidth="1"/>
    <col min="5890" max="5890" width="14.140625" style="176" customWidth="1"/>
    <col min="5891" max="5891" width="19.42578125" style="176" customWidth="1"/>
    <col min="5892" max="5892" width="33" style="176" customWidth="1"/>
    <col min="5893" max="5893" width="15.7109375" style="176" bestFit="1" customWidth="1"/>
    <col min="5894" max="6143" width="9.140625" style="176"/>
    <col min="6144" max="6144" width="5.140625" style="176" customWidth="1"/>
    <col min="6145" max="6145" width="66" style="176" customWidth="1"/>
    <col min="6146" max="6146" width="14.140625" style="176" customWidth="1"/>
    <col min="6147" max="6147" width="19.42578125" style="176" customWidth="1"/>
    <col min="6148" max="6148" width="33" style="176" customWidth="1"/>
    <col min="6149" max="6149" width="15.7109375" style="176" bestFit="1" customWidth="1"/>
    <col min="6150" max="6399" width="9.140625" style="176"/>
    <col min="6400" max="6400" width="5.140625" style="176" customWidth="1"/>
    <col min="6401" max="6401" width="66" style="176" customWidth="1"/>
    <col min="6402" max="6402" width="14.140625" style="176" customWidth="1"/>
    <col min="6403" max="6403" width="19.42578125" style="176" customWidth="1"/>
    <col min="6404" max="6404" width="33" style="176" customWidth="1"/>
    <col min="6405" max="6405" width="15.7109375" style="176" bestFit="1" customWidth="1"/>
    <col min="6406" max="6655" width="9.140625" style="176"/>
    <col min="6656" max="6656" width="5.140625" style="176" customWidth="1"/>
    <col min="6657" max="6657" width="66" style="176" customWidth="1"/>
    <col min="6658" max="6658" width="14.140625" style="176" customWidth="1"/>
    <col min="6659" max="6659" width="19.42578125" style="176" customWidth="1"/>
    <col min="6660" max="6660" width="33" style="176" customWidth="1"/>
    <col min="6661" max="6661" width="15.7109375" style="176" bestFit="1" customWidth="1"/>
    <col min="6662" max="6911" width="9.140625" style="176"/>
    <col min="6912" max="6912" width="5.140625" style="176" customWidth="1"/>
    <col min="6913" max="6913" width="66" style="176" customWidth="1"/>
    <col min="6914" max="6914" width="14.140625" style="176" customWidth="1"/>
    <col min="6915" max="6915" width="19.42578125" style="176" customWidth="1"/>
    <col min="6916" max="6916" width="33" style="176" customWidth="1"/>
    <col min="6917" max="6917" width="15.7109375" style="176" bestFit="1" customWidth="1"/>
    <col min="6918" max="7167" width="9.140625" style="176"/>
    <col min="7168" max="7168" width="5.140625" style="176" customWidth="1"/>
    <col min="7169" max="7169" width="66" style="176" customWidth="1"/>
    <col min="7170" max="7170" width="14.140625" style="176" customWidth="1"/>
    <col min="7171" max="7171" width="19.42578125" style="176" customWidth="1"/>
    <col min="7172" max="7172" width="33" style="176" customWidth="1"/>
    <col min="7173" max="7173" width="15.7109375" style="176" bestFit="1" customWidth="1"/>
    <col min="7174" max="7423" width="9.140625" style="176"/>
    <col min="7424" max="7424" width="5.140625" style="176" customWidth="1"/>
    <col min="7425" max="7425" width="66" style="176" customWidth="1"/>
    <col min="7426" max="7426" width="14.140625" style="176" customWidth="1"/>
    <col min="7427" max="7427" width="19.42578125" style="176" customWidth="1"/>
    <col min="7428" max="7428" width="33" style="176" customWidth="1"/>
    <col min="7429" max="7429" width="15.7109375" style="176" bestFit="1" customWidth="1"/>
    <col min="7430" max="7679" width="9.140625" style="176"/>
    <col min="7680" max="7680" width="5.140625" style="176" customWidth="1"/>
    <col min="7681" max="7681" width="66" style="176" customWidth="1"/>
    <col min="7682" max="7682" width="14.140625" style="176" customWidth="1"/>
    <col min="7683" max="7683" width="19.42578125" style="176" customWidth="1"/>
    <col min="7684" max="7684" width="33" style="176" customWidth="1"/>
    <col min="7685" max="7685" width="15.7109375" style="176" bestFit="1" customWidth="1"/>
    <col min="7686" max="7935" width="9.140625" style="176"/>
    <col min="7936" max="7936" width="5.140625" style="176" customWidth="1"/>
    <col min="7937" max="7937" width="66" style="176" customWidth="1"/>
    <col min="7938" max="7938" width="14.140625" style="176" customWidth="1"/>
    <col min="7939" max="7939" width="19.42578125" style="176" customWidth="1"/>
    <col min="7940" max="7940" width="33" style="176" customWidth="1"/>
    <col min="7941" max="7941" width="15.7109375" style="176" bestFit="1" customWidth="1"/>
    <col min="7942" max="8191" width="9.140625" style="176"/>
    <col min="8192" max="8192" width="5.140625" style="176" customWidth="1"/>
    <col min="8193" max="8193" width="66" style="176" customWidth="1"/>
    <col min="8194" max="8194" width="14.140625" style="176" customWidth="1"/>
    <col min="8195" max="8195" width="19.42578125" style="176" customWidth="1"/>
    <col min="8196" max="8196" width="33" style="176" customWidth="1"/>
    <col min="8197" max="8197" width="15.7109375" style="176" bestFit="1" customWidth="1"/>
    <col min="8198" max="8447" width="9.140625" style="176"/>
    <col min="8448" max="8448" width="5.140625" style="176" customWidth="1"/>
    <col min="8449" max="8449" width="66" style="176" customWidth="1"/>
    <col min="8450" max="8450" width="14.140625" style="176" customWidth="1"/>
    <col min="8451" max="8451" width="19.42578125" style="176" customWidth="1"/>
    <col min="8452" max="8452" width="33" style="176" customWidth="1"/>
    <col min="8453" max="8453" width="15.7109375" style="176" bestFit="1" customWidth="1"/>
    <col min="8454" max="8703" width="9.140625" style="176"/>
    <col min="8704" max="8704" width="5.140625" style="176" customWidth="1"/>
    <col min="8705" max="8705" width="66" style="176" customWidth="1"/>
    <col min="8706" max="8706" width="14.140625" style="176" customWidth="1"/>
    <col min="8707" max="8707" width="19.42578125" style="176" customWidth="1"/>
    <col min="8708" max="8708" width="33" style="176" customWidth="1"/>
    <col min="8709" max="8709" width="15.7109375" style="176" bestFit="1" customWidth="1"/>
    <col min="8710" max="8959" width="9.140625" style="176"/>
    <col min="8960" max="8960" width="5.140625" style="176" customWidth="1"/>
    <col min="8961" max="8961" width="66" style="176" customWidth="1"/>
    <col min="8962" max="8962" width="14.140625" style="176" customWidth="1"/>
    <col min="8963" max="8963" width="19.42578125" style="176" customWidth="1"/>
    <col min="8964" max="8964" width="33" style="176" customWidth="1"/>
    <col min="8965" max="8965" width="15.7109375" style="176" bestFit="1" customWidth="1"/>
    <col min="8966" max="9215" width="9.140625" style="176"/>
    <col min="9216" max="9216" width="5.140625" style="176" customWidth="1"/>
    <col min="9217" max="9217" width="66" style="176" customWidth="1"/>
    <col min="9218" max="9218" width="14.140625" style="176" customWidth="1"/>
    <col min="9219" max="9219" width="19.42578125" style="176" customWidth="1"/>
    <col min="9220" max="9220" width="33" style="176" customWidth="1"/>
    <col min="9221" max="9221" width="15.7109375" style="176" bestFit="1" customWidth="1"/>
    <col min="9222" max="9471" width="9.140625" style="176"/>
    <col min="9472" max="9472" width="5.140625" style="176" customWidth="1"/>
    <col min="9473" max="9473" width="66" style="176" customWidth="1"/>
    <col min="9474" max="9474" width="14.140625" style="176" customWidth="1"/>
    <col min="9475" max="9475" width="19.42578125" style="176" customWidth="1"/>
    <col min="9476" max="9476" width="33" style="176" customWidth="1"/>
    <col min="9477" max="9477" width="15.7109375" style="176" bestFit="1" customWidth="1"/>
    <col min="9478" max="9727" width="9.140625" style="176"/>
    <col min="9728" max="9728" width="5.140625" style="176" customWidth="1"/>
    <col min="9729" max="9729" width="66" style="176" customWidth="1"/>
    <col min="9730" max="9730" width="14.140625" style="176" customWidth="1"/>
    <col min="9731" max="9731" width="19.42578125" style="176" customWidth="1"/>
    <col min="9732" max="9732" width="33" style="176" customWidth="1"/>
    <col min="9733" max="9733" width="15.7109375" style="176" bestFit="1" customWidth="1"/>
    <col min="9734" max="9983" width="9.140625" style="176"/>
    <col min="9984" max="9984" width="5.140625" style="176" customWidth="1"/>
    <col min="9985" max="9985" width="66" style="176" customWidth="1"/>
    <col min="9986" max="9986" width="14.140625" style="176" customWidth="1"/>
    <col min="9987" max="9987" width="19.42578125" style="176" customWidth="1"/>
    <col min="9988" max="9988" width="33" style="176" customWidth="1"/>
    <col min="9989" max="9989" width="15.7109375" style="176" bestFit="1" customWidth="1"/>
    <col min="9990" max="10239" width="9.140625" style="176"/>
    <col min="10240" max="10240" width="5.140625" style="176" customWidth="1"/>
    <col min="10241" max="10241" width="66" style="176" customWidth="1"/>
    <col min="10242" max="10242" width="14.140625" style="176" customWidth="1"/>
    <col min="10243" max="10243" width="19.42578125" style="176" customWidth="1"/>
    <col min="10244" max="10244" width="33" style="176" customWidth="1"/>
    <col min="10245" max="10245" width="15.7109375" style="176" bestFit="1" customWidth="1"/>
    <col min="10246" max="10495" width="9.140625" style="176"/>
    <col min="10496" max="10496" width="5.140625" style="176" customWidth="1"/>
    <col min="10497" max="10497" width="66" style="176" customWidth="1"/>
    <col min="10498" max="10498" width="14.140625" style="176" customWidth="1"/>
    <col min="10499" max="10499" width="19.42578125" style="176" customWidth="1"/>
    <col min="10500" max="10500" width="33" style="176" customWidth="1"/>
    <col min="10501" max="10501" width="15.7109375" style="176" bestFit="1" customWidth="1"/>
    <col min="10502" max="10751" width="9.140625" style="176"/>
    <col min="10752" max="10752" width="5.140625" style="176" customWidth="1"/>
    <col min="10753" max="10753" width="66" style="176" customWidth="1"/>
    <col min="10754" max="10754" width="14.140625" style="176" customWidth="1"/>
    <col min="10755" max="10755" width="19.42578125" style="176" customWidth="1"/>
    <col min="10756" max="10756" width="33" style="176" customWidth="1"/>
    <col min="10757" max="10757" width="15.7109375" style="176" bestFit="1" customWidth="1"/>
    <col min="10758" max="11007" width="9.140625" style="176"/>
    <col min="11008" max="11008" width="5.140625" style="176" customWidth="1"/>
    <col min="11009" max="11009" width="66" style="176" customWidth="1"/>
    <col min="11010" max="11010" width="14.140625" style="176" customWidth="1"/>
    <col min="11011" max="11011" width="19.42578125" style="176" customWidth="1"/>
    <col min="11012" max="11012" width="33" style="176" customWidth="1"/>
    <col min="11013" max="11013" width="15.7109375" style="176" bestFit="1" customWidth="1"/>
    <col min="11014" max="11263" width="9.140625" style="176"/>
    <col min="11264" max="11264" width="5.140625" style="176" customWidth="1"/>
    <col min="11265" max="11265" width="66" style="176" customWidth="1"/>
    <col min="11266" max="11266" width="14.140625" style="176" customWidth="1"/>
    <col min="11267" max="11267" width="19.42578125" style="176" customWidth="1"/>
    <col min="11268" max="11268" width="33" style="176" customWidth="1"/>
    <col min="11269" max="11269" width="15.7109375" style="176" bestFit="1" customWidth="1"/>
    <col min="11270" max="11519" width="9.140625" style="176"/>
    <col min="11520" max="11520" width="5.140625" style="176" customWidth="1"/>
    <col min="11521" max="11521" width="66" style="176" customWidth="1"/>
    <col min="11522" max="11522" width="14.140625" style="176" customWidth="1"/>
    <col min="11523" max="11523" width="19.42578125" style="176" customWidth="1"/>
    <col min="11524" max="11524" width="33" style="176" customWidth="1"/>
    <col min="11525" max="11525" width="15.7109375" style="176" bestFit="1" customWidth="1"/>
    <col min="11526" max="11775" width="9.140625" style="176"/>
    <col min="11776" max="11776" width="5.140625" style="176" customWidth="1"/>
    <col min="11777" max="11777" width="66" style="176" customWidth="1"/>
    <col min="11778" max="11778" width="14.140625" style="176" customWidth="1"/>
    <col min="11779" max="11779" width="19.42578125" style="176" customWidth="1"/>
    <col min="11780" max="11780" width="33" style="176" customWidth="1"/>
    <col min="11781" max="11781" width="15.7109375" style="176" bestFit="1" customWidth="1"/>
    <col min="11782" max="12031" width="9.140625" style="176"/>
    <col min="12032" max="12032" width="5.140625" style="176" customWidth="1"/>
    <col min="12033" max="12033" width="66" style="176" customWidth="1"/>
    <col min="12034" max="12034" width="14.140625" style="176" customWidth="1"/>
    <col min="12035" max="12035" width="19.42578125" style="176" customWidth="1"/>
    <col min="12036" max="12036" width="33" style="176" customWidth="1"/>
    <col min="12037" max="12037" width="15.7109375" style="176" bestFit="1" customWidth="1"/>
    <col min="12038" max="12287" width="9.140625" style="176"/>
    <col min="12288" max="12288" width="5.140625" style="176" customWidth="1"/>
    <col min="12289" max="12289" width="66" style="176" customWidth="1"/>
    <col min="12290" max="12290" width="14.140625" style="176" customWidth="1"/>
    <col min="12291" max="12291" width="19.42578125" style="176" customWidth="1"/>
    <col min="12292" max="12292" width="33" style="176" customWidth="1"/>
    <col min="12293" max="12293" width="15.7109375" style="176" bestFit="1" customWidth="1"/>
    <col min="12294" max="12543" width="9.140625" style="176"/>
    <col min="12544" max="12544" width="5.140625" style="176" customWidth="1"/>
    <col min="12545" max="12545" width="66" style="176" customWidth="1"/>
    <col min="12546" max="12546" width="14.140625" style="176" customWidth="1"/>
    <col min="12547" max="12547" width="19.42578125" style="176" customWidth="1"/>
    <col min="12548" max="12548" width="33" style="176" customWidth="1"/>
    <col min="12549" max="12549" width="15.7109375" style="176" bestFit="1" customWidth="1"/>
    <col min="12550" max="12799" width="9.140625" style="176"/>
    <col min="12800" max="12800" width="5.140625" style="176" customWidth="1"/>
    <col min="12801" max="12801" width="66" style="176" customWidth="1"/>
    <col min="12802" max="12802" width="14.140625" style="176" customWidth="1"/>
    <col min="12803" max="12803" width="19.42578125" style="176" customWidth="1"/>
    <col min="12804" max="12804" width="33" style="176" customWidth="1"/>
    <col min="12805" max="12805" width="15.7109375" style="176" bestFit="1" customWidth="1"/>
    <col min="12806" max="13055" width="9.140625" style="176"/>
    <col min="13056" max="13056" width="5.140625" style="176" customWidth="1"/>
    <col min="13057" max="13057" width="66" style="176" customWidth="1"/>
    <col min="13058" max="13058" width="14.140625" style="176" customWidth="1"/>
    <col min="13059" max="13059" width="19.42578125" style="176" customWidth="1"/>
    <col min="13060" max="13060" width="33" style="176" customWidth="1"/>
    <col min="13061" max="13061" width="15.7109375" style="176" bestFit="1" customWidth="1"/>
    <col min="13062" max="13311" width="9.140625" style="176"/>
    <col min="13312" max="13312" width="5.140625" style="176" customWidth="1"/>
    <col min="13313" max="13313" width="66" style="176" customWidth="1"/>
    <col min="13314" max="13314" width="14.140625" style="176" customWidth="1"/>
    <col min="13315" max="13315" width="19.42578125" style="176" customWidth="1"/>
    <col min="13316" max="13316" width="33" style="176" customWidth="1"/>
    <col min="13317" max="13317" width="15.7109375" style="176" bestFit="1" customWidth="1"/>
    <col min="13318" max="13567" width="9.140625" style="176"/>
    <col min="13568" max="13568" width="5.140625" style="176" customWidth="1"/>
    <col min="13569" max="13569" width="66" style="176" customWidth="1"/>
    <col min="13570" max="13570" width="14.140625" style="176" customWidth="1"/>
    <col min="13571" max="13571" width="19.42578125" style="176" customWidth="1"/>
    <col min="13572" max="13572" width="33" style="176" customWidth="1"/>
    <col min="13573" max="13573" width="15.7109375" style="176" bestFit="1" customWidth="1"/>
    <col min="13574" max="13823" width="9.140625" style="176"/>
    <col min="13824" max="13824" width="5.140625" style="176" customWidth="1"/>
    <col min="13825" max="13825" width="66" style="176" customWidth="1"/>
    <col min="13826" max="13826" width="14.140625" style="176" customWidth="1"/>
    <col min="13827" max="13827" width="19.42578125" style="176" customWidth="1"/>
    <col min="13828" max="13828" width="33" style="176" customWidth="1"/>
    <col min="13829" max="13829" width="15.7109375" style="176" bestFit="1" customWidth="1"/>
    <col min="13830" max="14079" width="9.140625" style="176"/>
    <col min="14080" max="14080" width="5.140625" style="176" customWidth="1"/>
    <col min="14081" max="14081" width="66" style="176" customWidth="1"/>
    <col min="14082" max="14082" width="14.140625" style="176" customWidth="1"/>
    <col min="14083" max="14083" width="19.42578125" style="176" customWidth="1"/>
    <col min="14084" max="14084" width="33" style="176" customWidth="1"/>
    <col min="14085" max="14085" width="15.7109375" style="176" bestFit="1" customWidth="1"/>
    <col min="14086" max="14335" width="9.140625" style="176"/>
    <col min="14336" max="14336" width="5.140625" style="176" customWidth="1"/>
    <col min="14337" max="14337" width="66" style="176" customWidth="1"/>
    <col min="14338" max="14338" width="14.140625" style="176" customWidth="1"/>
    <col min="14339" max="14339" width="19.42578125" style="176" customWidth="1"/>
    <col min="14340" max="14340" width="33" style="176" customWidth="1"/>
    <col min="14341" max="14341" width="15.7109375" style="176" bestFit="1" customWidth="1"/>
    <col min="14342" max="14591" width="9.140625" style="176"/>
    <col min="14592" max="14592" width="5.140625" style="176" customWidth="1"/>
    <col min="14593" max="14593" width="66" style="176" customWidth="1"/>
    <col min="14594" max="14594" width="14.140625" style="176" customWidth="1"/>
    <col min="14595" max="14595" width="19.42578125" style="176" customWidth="1"/>
    <col min="14596" max="14596" width="33" style="176" customWidth="1"/>
    <col min="14597" max="14597" width="15.7109375" style="176" bestFit="1" customWidth="1"/>
    <col min="14598" max="14847" width="9.140625" style="176"/>
    <col min="14848" max="14848" width="5.140625" style="176" customWidth="1"/>
    <col min="14849" max="14849" width="66" style="176" customWidth="1"/>
    <col min="14850" max="14850" width="14.140625" style="176" customWidth="1"/>
    <col min="14851" max="14851" width="19.42578125" style="176" customWidth="1"/>
    <col min="14852" max="14852" width="33" style="176" customWidth="1"/>
    <col min="14853" max="14853" width="15.7109375" style="176" bestFit="1" customWidth="1"/>
    <col min="14854" max="15103" width="9.140625" style="176"/>
    <col min="15104" max="15104" width="5.140625" style="176" customWidth="1"/>
    <col min="15105" max="15105" width="66" style="176" customWidth="1"/>
    <col min="15106" max="15106" width="14.140625" style="176" customWidth="1"/>
    <col min="15107" max="15107" width="19.42578125" style="176" customWidth="1"/>
    <col min="15108" max="15108" width="33" style="176" customWidth="1"/>
    <col min="15109" max="15109" width="15.7109375" style="176" bestFit="1" customWidth="1"/>
    <col min="15110" max="15359" width="9.140625" style="176"/>
    <col min="15360" max="15360" width="5.140625" style="176" customWidth="1"/>
    <col min="15361" max="15361" width="66" style="176" customWidth="1"/>
    <col min="15362" max="15362" width="14.140625" style="176" customWidth="1"/>
    <col min="15363" max="15363" width="19.42578125" style="176" customWidth="1"/>
    <col min="15364" max="15364" width="33" style="176" customWidth="1"/>
    <col min="15365" max="15365" width="15.7109375" style="176" bestFit="1" customWidth="1"/>
    <col min="15366" max="15615" width="9.140625" style="176"/>
    <col min="15616" max="15616" width="5.140625" style="176" customWidth="1"/>
    <col min="15617" max="15617" width="66" style="176" customWidth="1"/>
    <col min="15618" max="15618" width="14.140625" style="176" customWidth="1"/>
    <col min="15619" max="15619" width="19.42578125" style="176" customWidth="1"/>
    <col min="15620" max="15620" width="33" style="176" customWidth="1"/>
    <col min="15621" max="15621" width="15.7109375" style="176" bestFit="1" customWidth="1"/>
    <col min="15622" max="15871" width="9.140625" style="176"/>
    <col min="15872" max="15872" width="5.140625" style="176" customWidth="1"/>
    <col min="15873" max="15873" width="66" style="176" customWidth="1"/>
    <col min="15874" max="15874" width="14.140625" style="176" customWidth="1"/>
    <col min="15875" max="15875" width="19.42578125" style="176" customWidth="1"/>
    <col min="15876" max="15876" width="33" style="176" customWidth="1"/>
    <col min="15877" max="15877" width="15.7109375" style="176" bestFit="1" customWidth="1"/>
    <col min="15878" max="16127" width="9.140625" style="176"/>
    <col min="16128" max="16128" width="5.140625" style="176" customWidth="1"/>
    <col min="16129" max="16129" width="66" style="176" customWidth="1"/>
    <col min="16130" max="16130" width="14.140625" style="176" customWidth="1"/>
    <col min="16131" max="16131" width="19.42578125" style="176" customWidth="1"/>
    <col min="16132" max="16132" width="33" style="176" customWidth="1"/>
    <col min="16133" max="16133" width="15.7109375" style="176" bestFit="1" customWidth="1"/>
    <col min="16134" max="16384" width="9.140625" style="176"/>
  </cols>
  <sheetData>
    <row r="1" spans="1:4">
      <c r="A1" s="197" t="s">
        <v>924</v>
      </c>
    </row>
    <row r="2" spans="1:4">
      <c r="A2" s="271"/>
      <c r="B2" s="143" t="s">
        <v>326</v>
      </c>
      <c r="C2" s="271"/>
      <c r="D2" s="271"/>
    </row>
    <row r="3" spans="1:4">
      <c r="A3" s="684"/>
      <c r="B3" s="685"/>
      <c r="C3" s="272"/>
      <c r="D3" s="272"/>
    </row>
    <row r="4" spans="1:4" ht="25.5" customHeight="1">
      <c r="A4" s="676" t="s">
        <v>820</v>
      </c>
      <c r="B4" s="686"/>
      <c r="C4" s="686"/>
      <c r="D4" s="687"/>
    </row>
    <row r="5" spans="1:4" ht="143.25" customHeight="1" thickBot="1">
      <c r="A5" s="273" t="s">
        <v>415</v>
      </c>
      <c r="B5" s="274" t="s">
        <v>821</v>
      </c>
      <c r="C5" s="274" t="s">
        <v>327</v>
      </c>
      <c r="D5" s="275" t="s">
        <v>328</v>
      </c>
    </row>
    <row r="6" spans="1:4" ht="14.25" customHeight="1" thickBot="1">
      <c r="A6" s="688" t="s">
        <v>376</v>
      </c>
      <c r="B6" s="688"/>
      <c r="C6" s="688"/>
      <c r="D6" s="688"/>
    </row>
    <row r="7" spans="1:4" ht="24" customHeight="1" thickBot="1">
      <c r="A7" s="276" t="s">
        <v>820</v>
      </c>
      <c r="B7" s="276"/>
      <c r="C7" s="340"/>
      <c r="D7" s="276"/>
    </row>
    <row r="8" spans="1:4" s="280" customFormat="1" ht="12" customHeight="1" thickBot="1">
      <c r="A8" s="277">
        <v>1</v>
      </c>
      <c r="B8" s="475" t="s">
        <v>331</v>
      </c>
      <c r="C8" s="412">
        <v>2017</v>
      </c>
      <c r="D8" s="413">
        <v>3331.09</v>
      </c>
    </row>
    <row r="9" spans="1:4" s="280" customFormat="1" ht="12" customHeight="1" thickBot="1">
      <c r="A9" s="277">
        <v>2</v>
      </c>
      <c r="B9" s="475" t="s">
        <v>587</v>
      </c>
      <c r="C9" s="414">
        <v>2017</v>
      </c>
      <c r="D9" s="413">
        <v>479</v>
      </c>
    </row>
    <row r="10" spans="1:4" s="280" customFormat="1" ht="12" customHeight="1" thickBot="1">
      <c r="A10" s="277">
        <v>3</v>
      </c>
      <c r="B10" s="475" t="s">
        <v>331</v>
      </c>
      <c r="C10" s="414">
        <v>2018</v>
      </c>
      <c r="D10" s="413">
        <v>3098</v>
      </c>
    </row>
    <row r="11" spans="1:4" s="280" customFormat="1" ht="12" customHeight="1" thickBot="1">
      <c r="A11" s="277">
        <v>4</v>
      </c>
      <c r="B11" s="475" t="s">
        <v>588</v>
      </c>
      <c r="C11" s="414">
        <v>2018</v>
      </c>
      <c r="D11" s="413">
        <v>619</v>
      </c>
    </row>
    <row r="12" spans="1:4" s="280" customFormat="1" ht="12" customHeight="1" thickBot="1">
      <c r="A12" s="277">
        <v>5</v>
      </c>
      <c r="B12" s="475" t="s">
        <v>587</v>
      </c>
      <c r="C12" s="414">
        <v>2018</v>
      </c>
      <c r="D12" s="413">
        <v>379</v>
      </c>
    </row>
    <row r="13" spans="1:4" s="280" customFormat="1" ht="12" customHeight="1" thickBot="1">
      <c r="A13" s="277">
        <v>6</v>
      </c>
      <c r="B13" s="475" t="s">
        <v>331</v>
      </c>
      <c r="C13" s="414">
        <v>2018</v>
      </c>
      <c r="D13" s="413">
        <v>3027</v>
      </c>
    </row>
    <row r="14" spans="1:4" s="280" customFormat="1" ht="12" customHeight="1" thickBot="1">
      <c r="A14" s="277">
        <v>7</v>
      </c>
      <c r="B14" s="475" t="s">
        <v>587</v>
      </c>
      <c r="C14" s="414">
        <v>2018</v>
      </c>
      <c r="D14" s="413">
        <v>379</v>
      </c>
    </row>
    <row r="15" spans="1:4" s="280" customFormat="1" ht="12" customHeight="1" thickBot="1">
      <c r="A15" s="277">
        <v>8</v>
      </c>
      <c r="B15" s="475" t="s">
        <v>587</v>
      </c>
      <c r="C15" s="414">
        <v>2018</v>
      </c>
      <c r="D15" s="413">
        <v>379</v>
      </c>
    </row>
    <row r="16" spans="1:4" s="280" customFormat="1" ht="12" customHeight="1" thickBot="1">
      <c r="A16" s="277">
        <v>9</v>
      </c>
      <c r="B16" s="475" t="s">
        <v>622</v>
      </c>
      <c r="C16" s="414">
        <v>2019</v>
      </c>
      <c r="D16" s="413">
        <v>1700</v>
      </c>
    </row>
    <row r="17" spans="1:4" s="280" customFormat="1" ht="12" customHeight="1" thickBot="1">
      <c r="A17" s="277">
        <v>10</v>
      </c>
      <c r="B17" s="475" t="s">
        <v>684</v>
      </c>
      <c r="C17" s="414">
        <v>2020</v>
      </c>
      <c r="D17" s="413">
        <v>419</v>
      </c>
    </row>
    <row r="18" spans="1:4" s="280" customFormat="1" ht="12" customHeight="1" thickBot="1">
      <c r="A18" s="277">
        <v>11</v>
      </c>
      <c r="B18" s="475" t="s">
        <v>331</v>
      </c>
      <c r="C18" s="414">
        <v>2020</v>
      </c>
      <c r="D18" s="413">
        <v>2570</v>
      </c>
    </row>
    <row r="19" spans="1:4" s="280" customFormat="1" ht="12" customHeight="1" thickBot="1">
      <c r="A19" s="277">
        <v>12</v>
      </c>
      <c r="B19" s="475" t="s">
        <v>696</v>
      </c>
      <c r="C19" s="414">
        <v>2021</v>
      </c>
      <c r="D19" s="413">
        <v>2669</v>
      </c>
    </row>
    <row r="20" spans="1:4" s="280" customFormat="1" ht="12" customHeight="1" thickBot="1">
      <c r="A20" s="277">
        <v>13</v>
      </c>
      <c r="B20" s="565" t="s">
        <v>1129</v>
      </c>
      <c r="C20" s="414">
        <v>2021</v>
      </c>
      <c r="D20" s="413">
        <v>6480</v>
      </c>
    </row>
    <row r="21" spans="1:4" s="280" customFormat="1" ht="12" customHeight="1" thickBot="1">
      <c r="A21" s="277">
        <v>14</v>
      </c>
      <c r="B21" s="475" t="s">
        <v>695</v>
      </c>
      <c r="C21" s="414">
        <v>2022</v>
      </c>
      <c r="D21" s="413">
        <v>1199</v>
      </c>
    </row>
    <row r="22" spans="1:4" s="280" customFormat="1" ht="12" customHeight="1" thickBot="1">
      <c r="A22" s="277">
        <v>15</v>
      </c>
      <c r="B22" s="475" t="s">
        <v>1127</v>
      </c>
      <c r="C22" s="414">
        <v>2022</v>
      </c>
      <c r="D22" s="413">
        <v>1800</v>
      </c>
    </row>
    <row r="23" spans="1:4" s="280" customFormat="1" ht="12" customHeight="1" thickBot="1">
      <c r="A23" s="277">
        <v>16</v>
      </c>
      <c r="B23" s="475" t="s">
        <v>331</v>
      </c>
      <c r="C23" s="414">
        <v>2023</v>
      </c>
      <c r="D23" s="413">
        <v>3270</v>
      </c>
    </row>
    <row r="24" spans="1:4" s="280" customFormat="1" ht="12" customHeight="1" thickBot="1">
      <c r="A24" s="277">
        <v>17</v>
      </c>
      <c r="B24" s="475" t="s">
        <v>1128</v>
      </c>
      <c r="C24" s="414">
        <v>2023</v>
      </c>
      <c r="D24" s="413">
        <v>1889</v>
      </c>
    </row>
    <row r="25" spans="1:4" s="280" customFormat="1" ht="12" customHeight="1" thickBot="1">
      <c r="A25" s="277">
        <v>18</v>
      </c>
      <c r="B25" s="565" t="s">
        <v>1129</v>
      </c>
      <c r="C25" s="613">
        <v>2025</v>
      </c>
      <c r="D25" s="413">
        <v>4500</v>
      </c>
    </row>
    <row r="26" spans="1:4" s="280" customFormat="1" ht="12" customHeight="1" thickBot="1">
      <c r="A26" s="277">
        <v>19</v>
      </c>
      <c r="B26" s="565" t="s">
        <v>1129</v>
      </c>
      <c r="C26" s="614">
        <v>2025</v>
      </c>
      <c r="D26" s="413">
        <v>3500</v>
      </c>
    </row>
    <row r="27" spans="1:4" s="280" customFormat="1" ht="12" customHeight="1" thickBot="1">
      <c r="A27" s="277">
        <v>20</v>
      </c>
      <c r="B27" s="565" t="s">
        <v>1129</v>
      </c>
      <c r="C27" s="615">
        <v>2025</v>
      </c>
      <c r="D27" s="413">
        <v>3500</v>
      </c>
    </row>
    <row r="28" spans="1:4" s="280" customFormat="1" ht="26.25" thickBot="1">
      <c r="A28" s="281"/>
      <c r="B28" s="282" t="s">
        <v>329</v>
      </c>
      <c r="C28" s="281"/>
      <c r="D28" s="283">
        <f>SUM(D8:D27)</f>
        <v>45187.09</v>
      </c>
    </row>
    <row r="29" spans="1:4" s="280" customFormat="1" ht="13.5" thickBot="1">
      <c r="A29" s="657" t="s">
        <v>452</v>
      </c>
      <c r="B29" s="658"/>
      <c r="C29" s="658"/>
      <c r="D29" s="659"/>
    </row>
    <row r="30" spans="1:4" s="280" customFormat="1" ht="13.5" thickBot="1">
      <c r="A30" s="277"/>
      <c r="B30" s="278"/>
      <c r="C30" s="515"/>
      <c r="D30" s="279"/>
    </row>
    <row r="31" spans="1:4" s="280" customFormat="1" ht="13.5" thickBot="1">
      <c r="A31" s="277"/>
      <c r="B31" s="278"/>
      <c r="C31" s="516"/>
      <c r="D31" s="279"/>
    </row>
    <row r="32" spans="1:4" s="280" customFormat="1" ht="13.5" thickBot="1">
      <c r="A32" s="277"/>
      <c r="B32" s="278"/>
      <c r="C32" s="516"/>
      <c r="D32" s="279"/>
    </row>
    <row r="33" spans="1:4" s="280" customFormat="1" ht="26.25" thickBot="1">
      <c r="A33" s="281"/>
      <c r="B33" s="282" t="s">
        <v>329</v>
      </c>
      <c r="C33" s="281"/>
      <c r="D33" s="324">
        <f>SUM(D30:D32)</f>
        <v>0</v>
      </c>
    </row>
    <row r="34" spans="1:4" s="280" customFormat="1">
      <c r="A34" s="307"/>
      <c r="B34" s="308"/>
      <c r="C34" s="307"/>
      <c r="D34" s="532">
        <f>D28+D33</f>
        <v>45187.09</v>
      </c>
    </row>
    <row r="35" spans="1:4" s="280" customFormat="1">
      <c r="A35" s="307"/>
      <c r="B35" s="308"/>
      <c r="C35" s="307"/>
      <c r="D35" s="325"/>
    </row>
    <row r="36" spans="1:4" s="280" customFormat="1" ht="15.75" customHeight="1">
      <c r="A36" s="276" t="s">
        <v>820</v>
      </c>
      <c r="B36" s="276"/>
      <c r="C36" s="276"/>
      <c r="D36" s="276"/>
    </row>
    <row r="37" spans="1:4" s="280" customFormat="1" ht="87" customHeight="1" thickBot="1">
      <c r="A37" s="273" t="s">
        <v>415</v>
      </c>
      <c r="B37" s="274" t="s">
        <v>821</v>
      </c>
      <c r="C37" s="274" t="s">
        <v>327</v>
      </c>
      <c r="D37" s="275" t="s">
        <v>328</v>
      </c>
    </row>
    <row r="38" spans="1:4" s="280" customFormat="1" ht="15.75" customHeight="1" thickBot="1">
      <c r="A38" s="688" t="s">
        <v>379</v>
      </c>
      <c r="B38" s="688"/>
      <c r="C38" s="688"/>
      <c r="D38" s="688"/>
    </row>
    <row r="39" spans="1:4" s="280" customFormat="1" ht="15" customHeight="1">
      <c r="A39" s="682" t="s">
        <v>330</v>
      </c>
      <c r="B39" s="683"/>
      <c r="C39" s="289"/>
      <c r="D39" s="289"/>
    </row>
    <row r="40" spans="1:4">
      <c r="A40" s="66">
        <v>1</v>
      </c>
      <c r="B40" s="293" t="s">
        <v>653</v>
      </c>
      <c r="C40" s="292">
        <v>2020</v>
      </c>
      <c r="D40" s="291">
        <v>2716.36</v>
      </c>
    </row>
    <row r="41" spans="1:4">
      <c r="A41" s="66">
        <v>2</v>
      </c>
      <c r="B41" s="293" t="s">
        <v>654</v>
      </c>
      <c r="C41" s="292">
        <v>2020</v>
      </c>
      <c r="D41" s="291">
        <v>4590.5200000000004</v>
      </c>
    </row>
    <row r="42" spans="1:4">
      <c r="A42" s="66">
        <v>3</v>
      </c>
      <c r="B42" s="293" t="s">
        <v>331</v>
      </c>
      <c r="C42" s="292">
        <v>2020</v>
      </c>
      <c r="D42" s="291">
        <v>4948.01</v>
      </c>
    </row>
    <row r="43" spans="1:4" ht="13.5" thickBot="1">
      <c r="A43" s="66">
        <v>4</v>
      </c>
      <c r="B43" s="294" t="s">
        <v>659</v>
      </c>
      <c r="C43" s="295">
        <v>2021</v>
      </c>
      <c r="D43" s="60">
        <v>949.01</v>
      </c>
    </row>
    <row r="44" spans="1:4" ht="13.5" thickBot="1">
      <c r="A44" s="66">
        <v>5</v>
      </c>
      <c r="B44" s="296" t="s">
        <v>660</v>
      </c>
      <c r="C44" s="297">
        <v>2021</v>
      </c>
      <c r="D44" s="298">
        <v>849</v>
      </c>
    </row>
    <row r="45" spans="1:4" ht="13.5" thickBot="1">
      <c r="A45" s="66">
        <v>6</v>
      </c>
      <c r="B45" s="299" t="s">
        <v>661</v>
      </c>
      <c r="C45" s="300">
        <v>2021</v>
      </c>
      <c r="D45" s="301">
        <v>1993.74</v>
      </c>
    </row>
    <row r="46" spans="1:4" ht="13.5" thickBot="1">
      <c r="A46" s="66">
        <v>7</v>
      </c>
      <c r="B46" s="299" t="s">
        <v>662</v>
      </c>
      <c r="C46" s="300">
        <v>2021</v>
      </c>
      <c r="D46" s="301">
        <v>906.24</v>
      </c>
    </row>
    <row r="47" spans="1:4" ht="13.5" thickBot="1">
      <c r="A47" s="66">
        <v>8</v>
      </c>
      <c r="B47" s="302" t="s">
        <v>331</v>
      </c>
      <c r="C47" s="300">
        <v>2021</v>
      </c>
      <c r="D47" s="298">
        <v>3999</v>
      </c>
    </row>
    <row r="48" spans="1:4" ht="13.5" thickBot="1">
      <c r="A48" s="66">
        <v>9</v>
      </c>
      <c r="B48" s="303" t="s">
        <v>331</v>
      </c>
      <c r="C48" s="300">
        <v>2021</v>
      </c>
      <c r="D48" s="301">
        <v>4800</v>
      </c>
    </row>
    <row r="49" spans="1:4" ht="13.5" thickBot="1">
      <c r="A49" s="66">
        <v>10</v>
      </c>
      <c r="B49" s="303" t="s">
        <v>694</v>
      </c>
      <c r="C49" s="300">
        <v>2021</v>
      </c>
      <c r="D49" s="301">
        <v>306.27</v>
      </c>
    </row>
    <row r="50" spans="1:4" ht="13.5" thickBot="1">
      <c r="A50" s="66">
        <v>11</v>
      </c>
      <c r="B50" s="304" t="s">
        <v>694</v>
      </c>
      <c r="C50" s="300">
        <v>2021</v>
      </c>
      <c r="D50" s="301">
        <v>306.27</v>
      </c>
    </row>
    <row r="51" spans="1:4" ht="13.5" thickBot="1">
      <c r="A51" s="66">
        <v>12</v>
      </c>
      <c r="B51" s="305" t="s">
        <v>740</v>
      </c>
      <c r="C51" s="297">
        <v>2022</v>
      </c>
      <c r="D51" s="298">
        <v>4046.7</v>
      </c>
    </row>
    <row r="52" spans="1:4" ht="13.5" thickBot="1">
      <c r="A52" s="66">
        <v>13</v>
      </c>
      <c r="B52" s="306" t="s">
        <v>741</v>
      </c>
      <c r="C52" s="300">
        <v>2022</v>
      </c>
      <c r="D52" s="301">
        <v>6765</v>
      </c>
    </row>
    <row r="53" spans="1:4" ht="13.5" thickBot="1">
      <c r="A53" s="66">
        <v>14</v>
      </c>
      <c r="B53" s="306" t="s">
        <v>578</v>
      </c>
      <c r="C53" s="297">
        <v>2023</v>
      </c>
      <c r="D53" s="298">
        <v>1109.54</v>
      </c>
    </row>
    <row r="54" spans="1:4" ht="13.5" thickBot="1">
      <c r="A54" s="66">
        <v>15</v>
      </c>
      <c r="B54" s="306" t="s">
        <v>1109</v>
      </c>
      <c r="C54" s="297">
        <v>2023</v>
      </c>
      <c r="D54" s="298">
        <v>252948.5</v>
      </c>
    </row>
    <row r="55" spans="1:4" ht="13.5" thickBot="1">
      <c r="A55" s="66">
        <v>16</v>
      </c>
      <c r="B55" s="406" t="s">
        <v>952</v>
      </c>
      <c r="C55" s="297">
        <v>2023</v>
      </c>
      <c r="D55" s="298">
        <v>60270</v>
      </c>
    </row>
    <row r="56" spans="1:4" ht="13.5" thickBot="1">
      <c r="A56" s="66">
        <v>17</v>
      </c>
      <c r="B56" s="406" t="s">
        <v>953</v>
      </c>
      <c r="C56" s="297">
        <v>2023</v>
      </c>
      <c r="D56" s="298">
        <v>27060</v>
      </c>
    </row>
    <row r="57" spans="1:4" ht="13.5" thickBot="1">
      <c r="A57" s="66">
        <v>18</v>
      </c>
      <c r="B57" s="406" t="s">
        <v>954</v>
      </c>
      <c r="C57" s="297">
        <v>2023</v>
      </c>
      <c r="D57" s="298">
        <v>15619.01</v>
      </c>
    </row>
    <row r="58" spans="1:4" ht="13.5" thickBot="1">
      <c r="A58" s="66">
        <v>19</v>
      </c>
      <c r="B58" s="406" t="s">
        <v>930</v>
      </c>
      <c r="C58" s="297">
        <v>2024</v>
      </c>
      <c r="D58" s="298">
        <v>17563.009999999998</v>
      </c>
    </row>
    <row r="59" spans="1:4" ht="13.5" thickBot="1">
      <c r="A59" s="66">
        <v>20</v>
      </c>
      <c r="B59" s="406"/>
      <c r="C59" s="297"/>
      <c r="D59" s="298"/>
    </row>
    <row r="60" spans="1:4" ht="26.25" thickBot="1">
      <c r="A60" s="281"/>
      <c r="B60" s="282" t="s">
        <v>329</v>
      </c>
      <c r="C60" s="281"/>
      <c r="D60" s="283">
        <f>SUM(D40:D59)</f>
        <v>411746.18000000005</v>
      </c>
    </row>
    <row r="61" spans="1:4">
      <c r="A61" s="307"/>
      <c r="B61" s="308"/>
      <c r="C61" s="307"/>
      <c r="D61" s="309"/>
    </row>
    <row r="62" spans="1:4">
      <c r="A62" s="307"/>
      <c r="B62" s="308"/>
      <c r="C62" s="307"/>
      <c r="D62" s="309"/>
    </row>
    <row r="63" spans="1:4" s="280" customFormat="1">
      <c r="A63" s="307"/>
      <c r="B63" s="308"/>
      <c r="C63" s="307"/>
      <c r="D63" s="309"/>
    </row>
    <row r="64" spans="1:4" s="280" customFormat="1" ht="13.5" thickBot="1">
      <c r="A64" s="307"/>
      <c r="B64" s="308"/>
      <c r="C64" s="307"/>
      <c r="D64" s="309"/>
    </row>
    <row r="65" spans="1:4" ht="15" customHeight="1">
      <c r="A65" s="671" t="s">
        <v>452</v>
      </c>
      <c r="B65" s="672"/>
      <c r="C65" s="672"/>
      <c r="D65" s="672"/>
    </row>
    <row r="66" spans="1:4" ht="26.25" customHeight="1" thickBot="1">
      <c r="A66" s="511">
        <v>1</v>
      </c>
      <c r="B66" s="290" t="s">
        <v>928</v>
      </c>
      <c r="C66" s="512">
        <v>2024</v>
      </c>
      <c r="D66" s="513">
        <v>12896.55</v>
      </c>
    </row>
    <row r="67" spans="1:4" ht="26.25" customHeight="1" thickBot="1">
      <c r="A67" s="281"/>
      <c r="B67" s="282" t="s">
        <v>329</v>
      </c>
      <c r="C67" s="333"/>
      <c r="D67" s="283">
        <f>SUM(D66:D66)</f>
        <v>12896.55</v>
      </c>
    </row>
    <row r="68" spans="1:4" ht="26.25" customHeight="1">
      <c r="A68" s="311"/>
      <c r="B68" s="312"/>
      <c r="C68" s="311"/>
      <c r="D68" s="313">
        <f>D60+D67</f>
        <v>424642.73000000004</v>
      </c>
    </row>
    <row r="69" spans="1:4" ht="28.9" customHeight="1">
      <c r="A69" s="284" t="s">
        <v>333</v>
      </c>
      <c r="B69" s="285"/>
      <c r="C69" s="285"/>
      <c r="D69" s="286"/>
    </row>
    <row r="70" spans="1:4" s="314" customFormat="1" ht="15" customHeight="1">
      <c r="A70" s="673" t="s">
        <v>200</v>
      </c>
      <c r="B70" s="673"/>
      <c r="C70" s="673"/>
      <c r="D70" s="674"/>
    </row>
    <row r="71" spans="1:4">
      <c r="A71" s="227">
        <v>1</v>
      </c>
      <c r="B71" s="155" t="s">
        <v>651</v>
      </c>
      <c r="C71" s="227">
        <v>2020</v>
      </c>
      <c r="D71" s="288">
        <v>11310.24</v>
      </c>
    </row>
    <row r="72" spans="1:4">
      <c r="A72" s="315">
        <v>2</v>
      </c>
      <c r="B72" s="316" t="s">
        <v>652</v>
      </c>
      <c r="C72" s="315">
        <v>2020</v>
      </c>
      <c r="D72" s="317">
        <v>8075.07</v>
      </c>
    </row>
    <row r="73" spans="1:4" ht="13.5" thickBot="1">
      <c r="A73" s="510">
        <v>3</v>
      </c>
      <c r="B73" s="316" t="s">
        <v>929</v>
      </c>
      <c r="C73" s="510">
        <v>2024</v>
      </c>
      <c r="D73" s="158">
        <v>7973.88</v>
      </c>
    </row>
    <row r="74" spans="1:4" ht="26.25" thickBot="1">
      <c r="A74" s="281"/>
      <c r="B74" s="282" t="s">
        <v>329</v>
      </c>
      <c r="C74" s="281"/>
      <c r="D74" s="514">
        <f>SUM(D71:D73)</f>
        <v>27359.19</v>
      </c>
    </row>
    <row r="75" spans="1:4" ht="15" customHeight="1" thickBot="1">
      <c r="A75" s="311"/>
      <c r="B75" s="675" t="s">
        <v>427</v>
      </c>
      <c r="C75" s="675"/>
      <c r="D75" s="533">
        <f>D60+D67+D74</f>
        <v>452001.92000000004</v>
      </c>
    </row>
    <row r="76" spans="1:4" ht="15" customHeight="1">
      <c r="A76" s="664" t="s">
        <v>551</v>
      </c>
      <c r="B76" s="664"/>
      <c r="C76" s="664"/>
      <c r="D76" s="664"/>
    </row>
    <row r="77" spans="1:4" ht="12.75" customHeight="1">
      <c r="A77" s="676" t="s">
        <v>820</v>
      </c>
      <c r="B77" s="677"/>
      <c r="C77" s="677"/>
      <c r="D77" s="678"/>
    </row>
    <row r="78" spans="1:4" ht="15">
      <c r="A78" s="318">
        <v>1</v>
      </c>
      <c r="B78" s="575" t="s">
        <v>600</v>
      </c>
      <c r="C78" s="576">
        <v>2020</v>
      </c>
      <c r="D78" s="577">
        <v>13600</v>
      </c>
    </row>
    <row r="79" spans="1:4" ht="15">
      <c r="A79" s="318">
        <v>2</v>
      </c>
      <c r="B79" s="575" t="s">
        <v>601</v>
      </c>
      <c r="C79" s="576">
        <v>2020</v>
      </c>
      <c r="D79" s="577">
        <v>1388</v>
      </c>
    </row>
    <row r="80" spans="1:4" ht="15">
      <c r="A80" s="318">
        <v>3</v>
      </c>
      <c r="B80" s="575" t="s">
        <v>339</v>
      </c>
      <c r="C80" s="576">
        <v>2020</v>
      </c>
      <c r="D80" s="577">
        <v>14898</v>
      </c>
    </row>
    <row r="81" spans="1:4" ht="15">
      <c r="A81" s="318">
        <v>4</v>
      </c>
      <c r="B81" s="575" t="s">
        <v>703</v>
      </c>
      <c r="C81" s="576">
        <v>2021</v>
      </c>
      <c r="D81" s="577">
        <v>6490</v>
      </c>
    </row>
    <row r="82" spans="1:4" ht="15">
      <c r="A82" s="318">
        <v>5</v>
      </c>
      <c r="B82" s="575" t="s">
        <v>691</v>
      </c>
      <c r="C82" s="576">
        <v>2021</v>
      </c>
      <c r="D82" s="577">
        <v>3899.9</v>
      </c>
    </row>
    <row r="83" spans="1:4" ht="15">
      <c r="A83" s="318">
        <v>6</v>
      </c>
      <c r="B83" s="575" t="s">
        <v>1004</v>
      </c>
      <c r="C83" s="576">
        <v>2021</v>
      </c>
      <c r="D83" s="577">
        <v>3099</v>
      </c>
    </row>
    <row r="84" spans="1:4" ht="15">
      <c r="A84" s="318">
        <v>7</v>
      </c>
      <c r="B84" s="575" t="s">
        <v>704</v>
      </c>
      <c r="C84" s="576">
        <v>2021</v>
      </c>
      <c r="D84" s="577">
        <v>2813.28</v>
      </c>
    </row>
    <row r="85" spans="1:4" ht="15">
      <c r="A85" s="318">
        <v>8</v>
      </c>
      <c r="B85" s="575" t="s">
        <v>705</v>
      </c>
      <c r="C85" s="576">
        <v>2021</v>
      </c>
      <c r="D85" s="577">
        <v>849.99</v>
      </c>
    </row>
    <row r="86" spans="1:4" ht="15">
      <c r="A86" s="318">
        <v>9</v>
      </c>
      <c r="B86" s="575" t="s">
        <v>1005</v>
      </c>
      <c r="C86" s="576">
        <v>2022</v>
      </c>
      <c r="D86" s="577">
        <v>2249</v>
      </c>
    </row>
    <row r="87" spans="1:4" ht="15">
      <c r="A87" s="318">
        <v>10</v>
      </c>
      <c r="B87" s="575" t="s">
        <v>706</v>
      </c>
      <c r="C87" s="576">
        <v>2022</v>
      </c>
      <c r="D87" s="577">
        <v>199</v>
      </c>
    </row>
    <row r="88" spans="1:4" ht="15">
      <c r="A88" s="318">
        <v>11</v>
      </c>
      <c r="B88" s="575" t="s">
        <v>1006</v>
      </c>
      <c r="C88" s="576">
        <v>2022</v>
      </c>
      <c r="D88" s="577">
        <v>6400</v>
      </c>
    </row>
    <row r="89" spans="1:4" ht="15">
      <c r="A89" s="318">
        <v>12</v>
      </c>
      <c r="B89" s="575" t="s">
        <v>707</v>
      </c>
      <c r="C89" s="576">
        <v>2022</v>
      </c>
      <c r="D89" s="577">
        <v>2999</v>
      </c>
    </row>
    <row r="90" spans="1:4" ht="15">
      <c r="A90" s="318">
        <v>13</v>
      </c>
      <c r="B90" s="575" t="s">
        <v>1007</v>
      </c>
      <c r="C90" s="576">
        <v>2022</v>
      </c>
      <c r="D90" s="577">
        <v>7000</v>
      </c>
    </row>
    <row r="91" spans="1:4" ht="15">
      <c r="A91" s="318">
        <v>14</v>
      </c>
      <c r="B91" s="575" t="s">
        <v>1008</v>
      </c>
      <c r="C91" s="576">
        <v>2022</v>
      </c>
      <c r="D91" s="577">
        <v>530.70000000000005</v>
      </c>
    </row>
    <row r="92" spans="1:4" ht="15">
      <c r="A92" s="318">
        <v>15</v>
      </c>
      <c r="B92" s="575" t="s">
        <v>606</v>
      </c>
      <c r="C92" s="576">
        <v>2022</v>
      </c>
      <c r="D92" s="577">
        <v>995.8</v>
      </c>
    </row>
    <row r="93" spans="1:4" ht="15">
      <c r="A93" s="318">
        <v>16</v>
      </c>
      <c r="B93" s="575" t="s">
        <v>581</v>
      </c>
      <c r="C93" s="576">
        <v>2023</v>
      </c>
      <c r="D93" s="577">
        <v>615</v>
      </c>
    </row>
    <row r="94" spans="1:4" ht="15">
      <c r="A94" s="318">
        <v>17</v>
      </c>
      <c r="B94" s="575" t="s">
        <v>1009</v>
      </c>
      <c r="C94" s="576">
        <v>2023</v>
      </c>
      <c r="D94" s="577">
        <v>21326.639999999999</v>
      </c>
    </row>
    <row r="95" spans="1:4" ht="15">
      <c r="A95" s="318">
        <v>18</v>
      </c>
      <c r="B95" s="575" t="s">
        <v>1010</v>
      </c>
      <c r="C95" s="576">
        <v>2023</v>
      </c>
      <c r="D95" s="577">
        <v>6150</v>
      </c>
    </row>
    <row r="96" spans="1:4" ht="15">
      <c r="A96" s="318">
        <v>19</v>
      </c>
      <c r="B96" s="575" t="s">
        <v>1130</v>
      </c>
      <c r="C96" s="576">
        <v>2024</v>
      </c>
      <c r="D96" s="577">
        <v>7500</v>
      </c>
    </row>
    <row r="97" spans="1:4" ht="15">
      <c r="A97" s="318">
        <v>20</v>
      </c>
      <c r="B97" s="575" t="s">
        <v>1131</v>
      </c>
      <c r="C97" s="576">
        <v>2024</v>
      </c>
      <c r="D97" s="577">
        <v>9990</v>
      </c>
    </row>
    <row r="98" spans="1:4" ht="26.25" thickBot="1">
      <c r="A98" s="319"/>
      <c r="B98" s="320" t="s">
        <v>329</v>
      </c>
      <c r="C98" s="319"/>
      <c r="D98" s="321">
        <f>SUM(D78:D97)</f>
        <v>112993.31</v>
      </c>
    </row>
    <row r="99" spans="1:4" ht="15" customHeight="1">
      <c r="A99" s="657" t="s">
        <v>452</v>
      </c>
      <c r="B99" s="658"/>
      <c r="C99" s="658"/>
      <c r="D99" s="659"/>
    </row>
    <row r="100" spans="1:4" ht="15" customHeight="1">
      <c r="A100" s="377"/>
      <c r="B100" s="374"/>
      <c r="C100" s="375"/>
      <c r="D100" s="376"/>
    </row>
    <row r="101" spans="1:4" ht="13.5" thickBot="1">
      <c r="A101" s="377"/>
      <c r="B101" s="322"/>
      <c r="C101" s="227"/>
      <c r="D101" s="323"/>
    </row>
    <row r="102" spans="1:4" ht="26.25" thickBot="1">
      <c r="A102" s="281"/>
      <c r="B102" s="282" t="s">
        <v>329</v>
      </c>
      <c r="C102" s="281"/>
      <c r="D102" s="324">
        <f>SUM(D100:D101)</f>
        <v>0</v>
      </c>
    </row>
    <row r="103" spans="1:4" ht="13.5" thickBot="1">
      <c r="A103" s="307"/>
      <c r="B103" s="308"/>
      <c r="C103" s="307"/>
      <c r="D103" s="532">
        <f>D98+D102</f>
        <v>112993.31</v>
      </c>
    </row>
    <row r="104" spans="1:4" ht="15.75" customHeight="1">
      <c r="A104" s="679" t="s">
        <v>389</v>
      </c>
      <c r="B104" s="679"/>
      <c r="C104" s="679"/>
      <c r="D104" s="679"/>
    </row>
    <row r="105" spans="1:4">
      <c r="A105" s="66">
        <v>1</v>
      </c>
      <c r="B105" s="492" t="s">
        <v>1013</v>
      </c>
      <c r="C105" s="411">
        <v>2020</v>
      </c>
      <c r="D105" s="581">
        <v>37600</v>
      </c>
    </row>
    <row r="106" spans="1:4">
      <c r="A106" s="277">
        <v>2</v>
      </c>
      <c r="B106" s="492" t="s">
        <v>1014</v>
      </c>
      <c r="C106" s="411">
        <v>2020</v>
      </c>
      <c r="D106" s="581">
        <v>538</v>
      </c>
    </row>
    <row r="107" spans="1:4" ht="16.5" customHeight="1">
      <c r="A107" s="66">
        <v>3</v>
      </c>
      <c r="B107" s="492" t="s">
        <v>1015</v>
      </c>
      <c r="C107" s="411">
        <v>2020</v>
      </c>
      <c r="D107" s="581">
        <v>209</v>
      </c>
    </row>
    <row r="108" spans="1:4">
      <c r="A108" s="277">
        <v>4</v>
      </c>
      <c r="B108" s="492" t="s">
        <v>688</v>
      </c>
      <c r="C108" s="411">
        <v>2021</v>
      </c>
      <c r="D108" s="581">
        <v>1557.92</v>
      </c>
    </row>
    <row r="109" spans="1:4">
      <c r="A109" s="66">
        <v>5</v>
      </c>
      <c r="B109" s="492" t="s">
        <v>688</v>
      </c>
      <c r="C109" s="411">
        <v>2021</v>
      </c>
      <c r="D109" s="581">
        <v>1031.21</v>
      </c>
    </row>
    <row r="110" spans="1:4">
      <c r="A110" s="277">
        <v>6</v>
      </c>
      <c r="B110" s="492" t="s">
        <v>1016</v>
      </c>
      <c r="C110" s="411">
        <v>2021</v>
      </c>
      <c r="D110" s="581">
        <v>505</v>
      </c>
    </row>
    <row r="111" spans="1:4">
      <c r="A111" s="66">
        <v>7</v>
      </c>
      <c r="B111" s="492" t="s">
        <v>760</v>
      </c>
      <c r="C111" s="411">
        <v>2021</v>
      </c>
      <c r="D111" s="581">
        <v>5700</v>
      </c>
    </row>
    <row r="112" spans="1:4">
      <c r="A112" s="277">
        <v>8</v>
      </c>
      <c r="B112" s="492" t="s">
        <v>756</v>
      </c>
      <c r="C112" s="411">
        <v>2021</v>
      </c>
      <c r="D112" s="581">
        <v>8345</v>
      </c>
    </row>
    <row r="113" spans="1:4">
      <c r="A113" s="66">
        <v>9</v>
      </c>
      <c r="B113" s="492" t="s">
        <v>708</v>
      </c>
      <c r="C113" s="411">
        <v>2021</v>
      </c>
      <c r="D113" s="581">
        <v>3899.9</v>
      </c>
    </row>
    <row r="114" spans="1:4">
      <c r="A114" s="277">
        <v>10</v>
      </c>
      <c r="B114" s="492" t="s">
        <v>1017</v>
      </c>
      <c r="C114" s="411">
        <v>2021</v>
      </c>
      <c r="D114" s="581">
        <v>2299.9</v>
      </c>
    </row>
    <row r="115" spans="1:4">
      <c r="A115" s="66">
        <v>11</v>
      </c>
      <c r="B115" s="492" t="s">
        <v>1018</v>
      </c>
      <c r="C115" s="411">
        <v>2021</v>
      </c>
      <c r="D115" s="581">
        <v>1399.8</v>
      </c>
    </row>
    <row r="116" spans="1:4">
      <c r="A116" s="277">
        <v>12</v>
      </c>
      <c r="B116" s="492" t="s">
        <v>710</v>
      </c>
      <c r="C116" s="411">
        <v>2021</v>
      </c>
      <c r="D116" s="581">
        <v>259.89999999999998</v>
      </c>
    </row>
    <row r="117" spans="1:4">
      <c r="A117" s="66">
        <v>13</v>
      </c>
      <c r="B117" s="492" t="s">
        <v>760</v>
      </c>
      <c r="C117" s="411">
        <v>2022</v>
      </c>
      <c r="D117" s="581">
        <v>8300</v>
      </c>
    </row>
    <row r="118" spans="1:4">
      <c r="A118" s="277">
        <v>14</v>
      </c>
      <c r="B118" s="492" t="s">
        <v>760</v>
      </c>
      <c r="C118" s="411">
        <v>2022</v>
      </c>
      <c r="D118" s="581">
        <v>17220</v>
      </c>
    </row>
    <row r="119" spans="1:4">
      <c r="A119" s="66">
        <v>15</v>
      </c>
      <c r="B119" s="492" t="s">
        <v>760</v>
      </c>
      <c r="C119" s="411">
        <v>2022</v>
      </c>
      <c r="D119" s="581">
        <v>6000</v>
      </c>
    </row>
    <row r="120" spans="1:4">
      <c r="A120" s="277">
        <v>16</v>
      </c>
      <c r="B120" s="492" t="s">
        <v>760</v>
      </c>
      <c r="C120" s="411">
        <v>2022</v>
      </c>
      <c r="D120" s="581">
        <v>6000</v>
      </c>
    </row>
    <row r="121" spans="1:4">
      <c r="A121" s="66">
        <v>17</v>
      </c>
      <c r="B121" s="492" t="s">
        <v>760</v>
      </c>
      <c r="C121" s="411">
        <v>2022</v>
      </c>
      <c r="D121" s="581">
        <v>6000</v>
      </c>
    </row>
    <row r="122" spans="1:4">
      <c r="A122" s="277">
        <v>18</v>
      </c>
      <c r="B122" s="492" t="s">
        <v>760</v>
      </c>
      <c r="C122" s="411">
        <v>2023</v>
      </c>
      <c r="D122" s="581">
        <v>5400</v>
      </c>
    </row>
    <row r="123" spans="1:4">
      <c r="A123" s="66">
        <v>19</v>
      </c>
      <c r="B123" s="492" t="s">
        <v>760</v>
      </c>
      <c r="C123" s="411">
        <v>2023</v>
      </c>
      <c r="D123" s="581">
        <v>7300</v>
      </c>
    </row>
    <row r="124" spans="1:4">
      <c r="A124" s="277">
        <v>20</v>
      </c>
      <c r="B124" s="492" t="s">
        <v>1019</v>
      </c>
      <c r="C124" s="411">
        <v>2024</v>
      </c>
      <c r="D124" s="581">
        <v>3600</v>
      </c>
    </row>
    <row r="125" spans="1:4">
      <c r="A125" s="66">
        <v>21</v>
      </c>
      <c r="B125" s="492" t="s">
        <v>1020</v>
      </c>
      <c r="C125" s="411">
        <v>2024</v>
      </c>
      <c r="D125" s="581">
        <v>43750</v>
      </c>
    </row>
    <row r="126" spans="1:4">
      <c r="A126" s="277">
        <v>22</v>
      </c>
      <c r="B126" s="492" t="s">
        <v>1133</v>
      </c>
      <c r="C126" s="411">
        <v>2025</v>
      </c>
      <c r="D126" s="581">
        <v>1939.9</v>
      </c>
    </row>
    <row r="127" spans="1:4">
      <c r="A127" s="66">
        <v>23</v>
      </c>
      <c r="B127" s="492" t="s">
        <v>1134</v>
      </c>
      <c r="C127" s="411">
        <v>2025</v>
      </c>
      <c r="D127" s="581">
        <v>1190</v>
      </c>
    </row>
    <row r="128" spans="1:4">
      <c r="A128" s="277">
        <v>24</v>
      </c>
      <c r="B128" s="492" t="s">
        <v>1135</v>
      </c>
      <c r="C128" s="411">
        <v>2025</v>
      </c>
      <c r="D128" s="581">
        <v>399</v>
      </c>
    </row>
    <row r="129" spans="1:4">
      <c r="A129" s="66">
        <v>25</v>
      </c>
      <c r="B129" s="492" t="s">
        <v>1136</v>
      </c>
      <c r="C129" s="411">
        <v>2025</v>
      </c>
      <c r="D129" s="581">
        <v>449</v>
      </c>
    </row>
    <row r="130" spans="1:4" ht="13.5" thickBot="1">
      <c r="A130" s="277">
        <v>26</v>
      </c>
      <c r="B130" s="492" t="s">
        <v>1137</v>
      </c>
      <c r="C130" s="411">
        <v>2025</v>
      </c>
      <c r="D130" s="581">
        <v>989</v>
      </c>
    </row>
    <row r="131" spans="1:4" ht="15.75" customHeight="1" thickBot="1">
      <c r="A131" s="281"/>
      <c r="B131" s="282" t="s">
        <v>334</v>
      </c>
      <c r="C131" s="281"/>
      <c r="D131" s="283">
        <f>SUM(D105:D130)</f>
        <v>171882.53</v>
      </c>
    </row>
    <row r="132" spans="1:4" ht="15.75" customHeight="1">
      <c r="A132" s="657" t="s">
        <v>452</v>
      </c>
      <c r="B132" s="658"/>
      <c r="C132" s="658"/>
      <c r="D132" s="659"/>
    </row>
    <row r="133" spans="1:4" ht="15.75" customHeight="1">
      <c r="A133" s="377">
        <v>1</v>
      </c>
      <c r="B133" s="378"/>
      <c r="C133" s="379"/>
      <c r="D133" s="380"/>
    </row>
    <row r="134" spans="1:4" ht="15.75" customHeight="1" thickBot="1">
      <c r="A134" s="377">
        <v>2</v>
      </c>
      <c r="B134" s="378"/>
      <c r="C134" s="379"/>
      <c r="D134" s="380"/>
    </row>
    <row r="135" spans="1:4" ht="15.75" customHeight="1" thickBot="1">
      <c r="A135" s="281"/>
      <c r="B135" s="282" t="s">
        <v>329</v>
      </c>
      <c r="C135" s="281"/>
      <c r="D135" s="324">
        <f>SUM(D133:D134)</f>
        <v>0</v>
      </c>
    </row>
    <row r="136" spans="1:4">
      <c r="A136" s="307"/>
      <c r="B136" s="307"/>
      <c r="C136" s="307"/>
      <c r="D136" s="534">
        <f>D131+D135</f>
        <v>171882.53</v>
      </c>
    </row>
    <row r="137" spans="1:4" ht="16.5" customHeight="1">
      <c r="A137" s="680" t="s">
        <v>104</v>
      </c>
      <c r="B137" s="680"/>
      <c r="C137" s="680"/>
      <c r="D137" s="680"/>
    </row>
    <row r="138" spans="1:4">
      <c r="A138" s="326" t="s">
        <v>820</v>
      </c>
      <c r="B138" s="326"/>
      <c r="C138" s="326"/>
      <c r="D138" s="326"/>
    </row>
    <row r="139" spans="1:4">
      <c r="A139" s="327">
        <v>1</v>
      </c>
      <c r="B139" s="587" t="s">
        <v>553</v>
      </c>
      <c r="C139" s="411">
        <v>2020</v>
      </c>
      <c r="D139" s="588">
        <v>680.01</v>
      </c>
    </row>
    <row r="140" spans="1:4">
      <c r="A140" s="318">
        <v>2</v>
      </c>
      <c r="B140" s="587" t="s">
        <v>603</v>
      </c>
      <c r="C140" s="411">
        <v>2020</v>
      </c>
      <c r="D140" s="588">
        <v>64800</v>
      </c>
    </row>
    <row r="141" spans="1:4">
      <c r="A141" s="318">
        <v>3</v>
      </c>
      <c r="B141" s="587" t="s">
        <v>604</v>
      </c>
      <c r="C141" s="411">
        <v>2020</v>
      </c>
      <c r="D141" s="588">
        <v>3000</v>
      </c>
    </row>
    <row r="142" spans="1:4">
      <c r="A142" s="318">
        <v>4</v>
      </c>
      <c r="B142" s="587" t="s">
        <v>604</v>
      </c>
      <c r="C142" s="411">
        <v>2020</v>
      </c>
      <c r="D142" s="588">
        <v>3270</v>
      </c>
    </row>
    <row r="143" spans="1:4">
      <c r="A143" s="318">
        <v>5</v>
      </c>
      <c r="B143" s="587" t="s">
        <v>750</v>
      </c>
      <c r="C143" s="411">
        <v>2020</v>
      </c>
      <c r="D143" s="588">
        <v>473.95</v>
      </c>
    </row>
    <row r="144" spans="1:4">
      <c r="A144" s="318">
        <v>6</v>
      </c>
      <c r="B144" s="587" t="s">
        <v>339</v>
      </c>
      <c r="C144" s="411">
        <v>2020</v>
      </c>
      <c r="D144" s="588">
        <v>2850</v>
      </c>
    </row>
    <row r="145" spans="1:4">
      <c r="A145" s="318">
        <v>7</v>
      </c>
      <c r="B145" s="587" t="s">
        <v>479</v>
      </c>
      <c r="C145" s="411">
        <v>2020</v>
      </c>
      <c r="D145" s="588">
        <v>2850</v>
      </c>
    </row>
    <row r="146" spans="1:4">
      <c r="A146" s="318">
        <v>8</v>
      </c>
      <c r="B146" s="587" t="s">
        <v>751</v>
      </c>
      <c r="C146" s="411">
        <v>2020</v>
      </c>
      <c r="D146" s="588">
        <v>3025</v>
      </c>
    </row>
    <row r="147" spans="1:4">
      <c r="A147" s="318">
        <v>9</v>
      </c>
      <c r="B147" s="587" t="s">
        <v>604</v>
      </c>
      <c r="C147" s="411">
        <v>2020</v>
      </c>
      <c r="D147" s="588">
        <v>3005</v>
      </c>
    </row>
    <row r="148" spans="1:4" ht="17.25" customHeight="1">
      <c r="A148" s="318">
        <v>10</v>
      </c>
      <c r="B148" s="587" t="s">
        <v>581</v>
      </c>
      <c r="C148" s="411">
        <v>2020</v>
      </c>
      <c r="D148" s="588">
        <v>220.17</v>
      </c>
    </row>
    <row r="149" spans="1:4" ht="12.6" customHeight="1">
      <c r="A149" s="318">
        <v>11</v>
      </c>
      <c r="B149" s="587" t="s">
        <v>607</v>
      </c>
      <c r="C149" s="411">
        <v>2020</v>
      </c>
      <c r="D149" s="588">
        <v>3500</v>
      </c>
    </row>
    <row r="150" spans="1:4">
      <c r="A150" s="318">
        <v>12</v>
      </c>
      <c r="B150" s="587" t="s">
        <v>752</v>
      </c>
      <c r="C150" s="411">
        <v>2020</v>
      </c>
      <c r="D150" s="588">
        <v>297</v>
      </c>
    </row>
    <row r="151" spans="1:4">
      <c r="A151" s="318">
        <v>13</v>
      </c>
      <c r="B151" s="587" t="s">
        <v>753</v>
      </c>
      <c r="C151" s="411">
        <v>2020</v>
      </c>
      <c r="D151" s="588">
        <v>594</v>
      </c>
    </row>
    <row r="152" spans="1:4">
      <c r="A152" s="318">
        <v>14</v>
      </c>
      <c r="B152" s="587" t="s">
        <v>754</v>
      </c>
      <c r="C152" s="411">
        <v>2020</v>
      </c>
      <c r="D152" s="588">
        <v>129</v>
      </c>
    </row>
    <row r="153" spans="1:4">
      <c r="A153" s="318">
        <v>15</v>
      </c>
      <c r="B153" s="587" t="s">
        <v>339</v>
      </c>
      <c r="C153" s="411">
        <v>2021</v>
      </c>
      <c r="D153" s="588">
        <v>2900</v>
      </c>
    </row>
    <row r="154" spans="1:4">
      <c r="A154" s="318">
        <v>16</v>
      </c>
      <c r="B154" s="587" t="s">
        <v>755</v>
      </c>
      <c r="C154" s="411">
        <v>2021</v>
      </c>
      <c r="D154" s="588">
        <v>3900</v>
      </c>
    </row>
    <row r="155" spans="1:4">
      <c r="A155" s="318">
        <v>17</v>
      </c>
      <c r="B155" s="587" t="s">
        <v>577</v>
      </c>
      <c r="C155" s="411">
        <v>2021</v>
      </c>
      <c r="D155" s="588">
        <v>699.99</v>
      </c>
    </row>
    <row r="156" spans="1:4">
      <c r="A156" s="318">
        <v>18</v>
      </c>
      <c r="B156" s="587" t="s">
        <v>756</v>
      </c>
      <c r="C156" s="411">
        <v>2021</v>
      </c>
      <c r="D156" s="588">
        <v>7969.48</v>
      </c>
    </row>
    <row r="157" spans="1:4" ht="20.25" customHeight="1">
      <c r="A157" s="318">
        <v>19</v>
      </c>
      <c r="B157" s="587" t="s">
        <v>757</v>
      </c>
      <c r="C157" s="411">
        <v>2021</v>
      </c>
      <c r="D157" s="588">
        <v>250.38</v>
      </c>
    </row>
    <row r="158" spans="1:4">
      <c r="A158" s="318">
        <v>20</v>
      </c>
      <c r="B158" s="587" t="s">
        <v>711</v>
      </c>
      <c r="C158" s="411">
        <v>2021</v>
      </c>
      <c r="D158" s="588">
        <v>674.26</v>
      </c>
    </row>
    <row r="159" spans="1:4">
      <c r="A159" s="318">
        <v>21</v>
      </c>
      <c r="B159" s="587" t="s">
        <v>758</v>
      </c>
      <c r="C159" s="411">
        <v>2021</v>
      </c>
      <c r="D159" s="588">
        <v>2889.97</v>
      </c>
    </row>
    <row r="160" spans="1:4">
      <c r="A160" s="318">
        <v>22</v>
      </c>
      <c r="B160" s="587" t="s">
        <v>755</v>
      </c>
      <c r="C160" s="411">
        <v>2021</v>
      </c>
      <c r="D160" s="588">
        <v>3756.99</v>
      </c>
    </row>
    <row r="161" spans="1:4">
      <c r="A161" s="318">
        <v>23</v>
      </c>
      <c r="B161" s="587" t="s">
        <v>698</v>
      </c>
      <c r="C161" s="411">
        <v>2021</v>
      </c>
      <c r="D161" s="588">
        <v>3649.68</v>
      </c>
    </row>
    <row r="162" spans="1:4">
      <c r="A162" s="318">
        <v>24</v>
      </c>
      <c r="B162" s="587" t="s">
        <v>759</v>
      </c>
      <c r="C162" s="411">
        <v>2021</v>
      </c>
      <c r="D162" s="588">
        <v>9995</v>
      </c>
    </row>
    <row r="163" spans="1:4">
      <c r="A163" s="318">
        <v>25</v>
      </c>
      <c r="B163" s="587" t="s">
        <v>712</v>
      </c>
      <c r="C163" s="411">
        <v>2022</v>
      </c>
      <c r="D163" s="588">
        <v>2500</v>
      </c>
    </row>
    <row r="164" spans="1:4">
      <c r="A164" s="318">
        <v>26</v>
      </c>
      <c r="B164" s="587" t="s">
        <v>713</v>
      </c>
      <c r="C164" s="411">
        <v>2022</v>
      </c>
      <c r="D164" s="588">
        <v>5000</v>
      </c>
    </row>
    <row r="165" spans="1:4">
      <c r="A165" s="318">
        <v>27</v>
      </c>
      <c r="B165" s="587" t="s">
        <v>760</v>
      </c>
      <c r="C165" s="411">
        <v>2022</v>
      </c>
      <c r="D165" s="588">
        <v>2699</v>
      </c>
    </row>
    <row r="166" spans="1:4">
      <c r="A166" s="318">
        <v>28</v>
      </c>
      <c r="B166" s="587" t="s">
        <v>762</v>
      </c>
      <c r="C166" s="411">
        <v>2022</v>
      </c>
      <c r="D166" s="588">
        <v>245</v>
      </c>
    </row>
    <row r="167" spans="1:4">
      <c r="A167" s="318">
        <v>29</v>
      </c>
      <c r="B167" s="587" t="s">
        <v>763</v>
      </c>
      <c r="C167" s="411">
        <v>2022</v>
      </c>
      <c r="D167" s="588">
        <v>980</v>
      </c>
    </row>
    <row r="168" spans="1:4">
      <c r="A168" s="318">
        <v>30</v>
      </c>
      <c r="B168" s="587" t="s">
        <v>761</v>
      </c>
      <c r="C168" s="411">
        <v>2022</v>
      </c>
      <c r="D168" s="588">
        <v>6400</v>
      </c>
    </row>
    <row r="169" spans="1:4">
      <c r="A169" s="318">
        <v>31</v>
      </c>
      <c r="B169" s="587" t="s">
        <v>479</v>
      </c>
      <c r="C169" s="411">
        <v>2023</v>
      </c>
      <c r="D169" s="588">
        <v>3400</v>
      </c>
    </row>
    <row r="170" spans="1:4">
      <c r="A170" s="318">
        <v>32</v>
      </c>
      <c r="B170" s="587" t="s">
        <v>479</v>
      </c>
      <c r="C170" s="411">
        <v>2023</v>
      </c>
      <c r="D170" s="588">
        <v>4200</v>
      </c>
    </row>
    <row r="171" spans="1:4">
      <c r="A171" s="318">
        <v>33</v>
      </c>
      <c r="B171" s="587" t="s">
        <v>479</v>
      </c>
      <c r="C171" s="411">
        <v>2023</v>
      </c>
      <c r="D171" s="588">
        <v>8400</v>
      </c>
    </row>
    <row r="172" spans="1:4">
      <c r="A172" s="318">
        <v>34</v>
      </c>
      <c r="B172" s="492" t="s">
        <v>1022</v>
      </c>
      <c r="C172" s="589">
        <v>2023</v>
      </c>
      <c r="D172" s="590" t="s">
        <v>1023</v>
      </c>
    </row>
    <row r="173" spans="1:4">
      <c r="A173" s="318">
        <v>35</v>
      </c>
      <c r="B173" s="492" t="s">
        <v>1024</v>
      </c>
      <c r="C173" s="589">
        <v>2023</v>
      </c>
      <c r="D173" s="492">
        <v>3990.89</v>
      </c>
    </row>
    <row r="174" spans="1:4">
      <c r="A174" s="318">
        <v>36</v>
      </c>
      <c r="B174" s="587" t="s">
        <v>1025</v>
      </c>
      <c r="C174" s="411">
        <v>2023</v>
      </c>
      <c r="D174" s="588">
        <v>7000</v>
      </c>
    </row>
    <row r="175" spans="1:4">
      <c r="A175" s="318">
        <v>37</v>
      </c>
      <c r="B175" s="587" t="s">
        <v>1026</v>
      </c>
      <c r="C175" s="411">
        <v>2023</v>
      </c>
      <c r="D175" s="588">
        <v>3700</v>
      </c>
    </row>
    <row r="176" spans="1:4">
      <c r="A176" s="318">
        <v>38</v>
      </c>
      <c r="B176" s="587" t="s">
        <v>602</v>
      </c>
      <c r="C176" s="411">
        <v>2023</v>
      </c>
      <c r="D176" s="588">
        <v>3300</v>
      </c>
    </row>
    <row r="177" spans="1:4">
      <c r="A177" s="318">
        <v>39</v>
      </c>
      <c r="B177" s="587" t="s">
        <v>1027</v>
      </c>
      <c r="C177" s="411">
        <v>2023</v>
      </c>
      <c r="D177" s="588">
        <v>600</v>
      </c>
    </row>
    <row r="178" spans="1:4">
      <c r="A178" s="318">
        <v>40</v>
      </c>
      <c r="B178" s="587" t="s">
        <v>1028</v>
      </c>
      <c r="C178" s="411">
        <v>2023</v>
      </c>
      <c r="D178" s="588">
        <v>3700</v>
      </c>
    </row>
    <row r="179" spans="1:4">
      <c r="A179" s="318">
        <v>41</v>
      </c>
      <c r="B179" s="587" t="s">
        <v>1029</v>
      </c>
      <c r="C179" s="411">
        <v>2023</v>
      </c>
      <c r="D179" s="588">
        <v>3300</v>
      </c>
    </row>
    <row r="180" spans="1:4">
      <c r="A180" s="318">
        <v>42</v>
      </c>
      <c r="B180" s="587" t="s">
        <v>1030</v>
      </c>
      <c r="C180" s="411">
        <v>2023</v>
      </c>
      <c r="D180" s="588">
        <v>600</v>
      </c>
    </row>
    <row r="181" spans="1:4">
      <c r="A181" s="318">
        <v>43</v>
      </c>
      <c r="B181" s="587" t="s">
        <v>1031</v>
      </c>
      <c r="C181" s="411">
        <v>2023</v>
      </c>
      <c r="D181" s="588">
        <v>3700</v>
      </c>
    </row>
    <row r="182" spans="1:4">
      <c r="A182" s="318">
        <v>44</v>
      </c>
      <c r="B182" s="587" t="s">
        <v>1032</v>
      </c>
      <c r="C182" s="411">
        <v>2023</v>
      </c>
      <c r="D182" s="588">
        <v>3500</v>
      </c>
    </row>
    <row r="183" spans="1:4">
      <c r="A183" s="318">
        <v>45</v>
      </c>
      <c r="B183" s="587" t="s">
        <v>1033</v>
      </c>
      <c r="C183" s="411">
        <v>2023</v>
      </c>
      <c r="D183" s="588">
        <v>600</v>
      </c>
    </row>
    <row r="184" spans="1:4">
      <c r="A184" s="318">
        <v>46</v>
      </c>
      <c r="B184" s="587" t="s">
        <v>1034</v>
      </c>
      <c r="C184" s="411">
        <v>2024</v>
      </c>
      <c r="D184" s="588">
        <v>529</v>
      </c>
    </row>
    <row r="185" spans="1:4">
      <c r="A185" s="318">
        <v>47</v>
      </c>
      <c r="B185" s="587" t="s">
        <v>1035</v>
      </c>
      <c r="C185" s="411">
        <v>2024</v>
      </c>
      <c r="D185" s="588">
        <v>229</v>
      </c>
    </row>
    <row r="186" spans="1:4">
      <c r="A186" s="318">
        <v>48</v>
      </c>
      <c r="B186" s="587" t="s">
        <v>1036</v>
      </c>
      <c r="C186" s="411">
        <v>2024</v>
      </c>
      <c r="D186" s="588">
        <v>169</v>
      </c>
    </row>
    <row r="187" spans="1:4">
      <c r="A187" s="318">
        <v>49</v>
      </c>
      <c r="B187" s="587" t="s">
        <v>1037</v>
      </c>
      <c r="C187" s="411">
        <v>2024</v>
      </c>
      <c r="D187" s="588">
        <v>979</v>
      </c>
    </row>
    <row r="188" spans="1:4">
      <c r="A188" s="318">
        <v>50</v>
      </c>
      <c r="B188" s="328"/>
      <c r="C188" s="66"/>
      <c r="D188" s="566"/>
    </row>
    <row r="189" spans="1:4" ht="13.5" thickBot="1">
      <c r="A189" s="319"/>
      <c r="B189" s="320" t="s">
        <v>335</v>
      </c>
      <c r="C189" s="319"/>
      <c r="D189" s="321">
        <f>SUM(D139:D188)</f>
        <v>195100.77000000002</v>
      </c>
    </row>
    <row r="190" spans="1:4">
      <c r="A190" s="657" t="s">
        <v>452</v>
      </c>
      <c r="B190" s="658"/>
      <c r="C190" s="658"/>
      <c r="D190" s="659"/>
    </row>
    <row r="191" spans="1:4">
      <c r="A191" s="377">
        <v>1</v>
      </c>
      <c r="B191" s="381"/>
      <c r="C191" s="379"/>
      <c r="D191" s="382"/>
    </row>
    <row r="192" spans="1:4">
      <c r="A192" s="377">
        <v>2</v>
      </c>
      <c r="B192" s="381"/>
      <c r="C192" s="379"/>
      <c r="D192" s="382"/>
    </row>
    <row r="193" spans="1:4" ht="13.5" thickBot="1">
      <c r="A193" s="377"/>
      <c r="B193" s="378"/>
      <c r="C193" s="379"/>
      <c r="D193" s="380"/>
    </row>
    <row r="194" spans="1:4" ht="26.25" thickBot="1">
      <c r="A194" s="281"/>
      <c r="B194" s="282" t="s">
        <v>329</v>
      </c>
      <c r="C194" s="281"/>
      <c r="D194" s="324">
        <f>SUM(D191:D193)</f>
        <v>0</v>
      </c>
    </row>
    <row r="195" spans="1:4" ht="25.5">
      <c r="A195" s="200" t="s">
        <v>333</v>
      </c>
      <c r="B195" s="200"/>
      <c r="C195" s="200"/>
      <c r="D195" s="200"/>
    </row>
    <row r="196" spans="1:4" ht="13.5" thickBot="1">
      <c r="A196" s="329">
        <v>1</v>
      </c>
      <c r="B196" s="330"/>
      <c r="C196" s="329"/>
      <c r="D196" s="331"/>
    </row>
    <row r="197" spans="1:4" ht="26.25" thickBot="1">
      <c r="A197" s="281"/>
      <c r="B197" s="282" t="s">
        <v>329</v>
      </c>
      <c r="C197" s="281"/>
      <c r="D197" s="283">
        <f>SUM(D196)</f>
        <v>0</v>
      </c>
    </row>
    <row r="198" spans="1:4">
      <c r="A198" s="307"/>
      <c r="B198" s="308"/>
      <c r="C198" s="307"/>
      <c r="D198" s="532">
        <f>D189+D194+D197</f>
        <v>195100.77000000002</v>
      </c>
    </row>
    <row r="199" spans="1:4">
      <c r="A199" s="681" t="s">
        <v>396</v>
      </c>
      <c r="B199" s="681"/>
      <c r="C199" s="681"/>
      <c r="D199" s="681"/>
    </row>
    <row r="200" spans="1:4">
      <c r="A200" s="276" t="s">
        <v>820</v>
      </c>
      <c r="B200" s="276"/>
      <c r="C200" s="276"/>
      <c r="D200" s="276"/>
    </row>
    <row r="201" spans="1:4">
      <c r="A201" s="277">
        <v>1</v>
      </c>
      <c r="B201" s="492" t="s">
        <v>605</v>
      </c>
      <c r="C201" s="411">
        <v>2020</v>
      </c>
      <c r="D201" s="494">
        <v>20400</v>
      </c>
    </row>
    <row r="202" spans="1:4">
      <c r="A202" s="277">
        <v>2</v>
      </c>
      <c r="B202" s="492" t="s">
        <v>1039</v>
      </c>
      <c r="C202" s="411">
        <v>2020</v>
      </c>
      <c r="D202" s="494">
        <v>429.27</v>
      </c>
    </row>
    <row r="203" spans="1:4">
      <c r="A203" s="277">
        <v>3</v>
      </c>
      <c r="B203" s="492" t="s">
        <v>1040</v>
      </c>
      <c r="C203" s="411">
        <v>2020</v>
      </c>
      <c r="D203" s="494">
        <v>3999</v>
      </c>
    </row>
    <row r="204" spans="1:4">
      <c r="A204" s="277">
        <v>4</v>
      </c>
      <c r="B204" s="492" t="s">
        <v>1041</v>
      </c>
      <c r="C204" s="411">
        <v>2020</v>
      </c>
      <c r="D204" s="494">
        <v>2279.4899999999998</v>
      </c>
    </row>
    <row r="205" spans="1:4">
      <c r="A205" s="277">
        <v>6</v>
      </c>
      <c r="B205" s="492" t="s">
        <v>586</v>
      </c>
      <c r="C205" s="411">
        <v>2021</v>
      </c>
      <c r="D205" s="494">
        <v>1500</v>
      </c>
    </row>
    <row r="206" spans="1:4">
      <c r="A206" s="277">
        <v>7</v>
      </c>
      <c r="B206" s="492" t="s">
        <v>705</v>
      </c>
      <c r="C206" s="411">
        <v>2021</v>
      </c>
      <c r="D206" s="494">
        <v>1150</v>
      </c>
    </row>
    <row r="207" spans="1:4">
      <c r="A207" s="277">
        <v>8</v>
      </c>
      <c r="B207" s="492" t="s">
        <v>1042</v>
      </c>
      <c r="C207" s="411">
        <v>2021</v>
      </c>
      <c r="D207" s="494">
        <v>3500</v>
      </c>
    </row>
    <row r="208" spans="1:4">
      <c r="A208" s="277">
        <v>9</v>
      </c>
      <c r="B208" s="492" t="s">
        <v>714</v>
      </c>
      <c r="C208" s="411">
        <v>2021</v>
      </c>
      <c r="D208" s="494">
        <v>700.01</v>
      </c>
    </row>
    <row r="209" spans="1:4">
      <c r="A209" s="277">
        <v>10</v>
      </c>
      <c r="B209" s="492" t="s">
        <v>703</v>
      </c>
      <c r="C209" s="411">
        <v>2021</v>
      </c>
      <c r="D209" s="494">
        <v>7150</v>
      </c>
    </row>
    <row r="210" spans="1:4">
      <c r="A210" s="277">
        <v>11</v>
      </c>
      <c r="B210" s="492" t="s">
        <v>691</v>
      </c>
      <c r="C210" s="411">
        <v>2021</v>
      </c>
      <c r="D210" s="494">
        <v>2950</v>
      </c>
    </row>
    <row r="211" spans="1:4">
      <c r="A211" s="277">
        <v>12</v>
      </c>
      <c r="B211" s="492" t="s">
        <v>757</v>
      </c>
      <c r="C211" s="411">
        <v>2021</v>
      </c>
      <c r="D211" s="494">
        <v>340</v>
      </c>
    </row>
    <row r="212" spans="1:4">
      <c r="A212" s="277">
        <v>13</v>
      </c>
      <c r="B212" s="492" t="s">
        <v>1043</v>
      </c>
      <c r="C212" s="411">
        <v>2021</v>
      </c>
      <c r="D212" s="494">
        <v>3850</v>
      </c>
    </row>
    <row r="213" spans="1:4">
      <c r="A213" s="277">
        <v>15</v>
      </c>
      <c r="B213" s="492" t="s">
        <v>581</v>
      </c>
      <c r="C213" s="411">
        <v>2022</v>
      </c>
      <c r="D213" s="494">
        <v>859.77</v>
      </c>
    </row>
    <row r="214" spans="1:4">
      <c r="A214" s="277">
        <v>16</v>
      </c>
      <c r="B214" s="492" t="s">
        <v>1044</v>
      </c>
      <c r="C214" s="411">
        <v>2023</v>
      </c>
      <c r="D214" s="494">
        <v>2190</v>
      </c>
    </row>
    <row r="215" spans="1:4">
      <c r="A215" s="277">
        <v>17</v>
      </c>
      <c r="B215" s="492" t="s">
        <v>1045</v>
      </c>
      <c r="C215" s="411">
        <v>2023</v>
      </c>
      <c r="D215" s="494">
        <v>11370</v>
      </c>
    </row>
    <row r="216" spans="1:4">
      <c r="A216" s="277">
        <v>18</v>
      </c>
      <c r="B216" s="492" t="s">
        <v>1046</v>
      </c>
      <c r="C216" s="411">
        <v>2023</v>
      </c>
      <c r="D216" s="494">
        <v>1790</v>
      </c>
    </row>
    <row r="217" spans="1:4">
      <c r="A217" s="277">
        <v>19</v>
      </c>
      <c r="B217" s="492" t="s">
        <v>1047</v>
      </c>
      <c r="C217" s="411">
        <v>2023</v>
      </c>
      <c r="D217" s="494">
        <v>14980</v>
      </c>
    </row>
    <row r="218" spans="1:4" ht="13.5" thickBot="1">
      <c r="A218" s="277">
        <v>21</v>
      </c>
      <c r="B218" s="492" t="s">
        <v>1138</v>
      </c>
      <c r="C218" s="411">
        <v>2025</v>
      </c>
      <c r="D218" s="494">
        <v>5999</v>
      </c>
    </row>
    <row r="219" spans="1:4" ht="13.5" thickBot="1">
      <c r="A219" s="281"/>
      <c r="B219" s="333" t="s">
        <v>582</v>
      </c>
      <c r="C219" s="281"/>
      <c r="D219" s="334">
        <f>SUM(D201:D218)</f>
        <v>85436.540000000008</v>
      </c>
    </row>
    <row r="220" spans="1:4">
      <c r="A220" s="657" t="s">
        <v>452</v>
      </c>
      <c r="B220" s="658"/>
      <c r="C220" s="658"/>
      <c r="D220" s="659"/>
    </row>
    <row r="221" spans="1:4">
      <c r="A221" s="277">
        <v>1</v>
      </c>
      <c r="B221" s="378"/>
      <c r="C221" s="379"/>
      <c r="D221" s="384"/>
    </row>
    <row r="222" spans="1:4" ht="13.5" thickBot="1">
      <c r="A222" s="277">
        <v>2</v>
      </c>
      <c r="B222" s="378"/>
      <c r="C222" s="379"/>
      <c r="D222" s="384"/>
    </row>
    <row r="223" spans="1:4" ht="26.25" thickBot="1">
      <c r="A223" s="281"/>
      <c r="B223" s="282" t="s">
        <v>329</v>
      </c>
      <c r="C223" s="281"/>
      <c r="D223" s="324">
        <f>SUM(D221:D222)</f>
        <v>0</v>
      </c>
    </row>
    <row r="224" spans="1:4">
      <c r="A224" s="307"/>
      <c r="B224" s="383"/>
      <c r="C224" s="307"/>
      <c r="D224" s="534">
        <f>D219+D223</f>
        <v>85436.540000000008</v>
      </c>
    </row>
    <row r="225" spans="1:4">
      <c r="A225" s="668" t="s">
        <v>134</v>
      </c>
      <c r="B225" s="668"/>
      <c r="C225" s="668"/>
      <c r="D225" s="668"/>
    </row>
    <row r="226" spans="1:4">
      <c r="A226" s="276" t="s">
        <v>822</v>
      </c>
      <c r="B226" s="276"/>
      <c r="C226" s="276"/>
      <c r="D226" s="276"/>
    </row>
    <row r="227" spans="1:4">
      <c r="A227" s="318">
        <v>1</v>
      </c>
      <c r="B227" s="492" t="s">
        <v>1051</v>
      </c>
      <c r="C227" s="411">
        <v>2020</v>
      </c>
      <c r="D227" s="494">
        <v>439</v>
      </c>
    </row>
    <row r="228" spans="1:4">
      <c r="A228" s="318">
        <v>2</v>
      </c>
      <c r="B228" s="492" t="s">
        <v>691</v>
      </c>
      <c r="C228" s="411">
        <v>2022</v>
      </c>
      <c r="D228" s="494">
        <v>2999</v>
      </c>
    </row>
    <row r="229" spans="1:4">
      <c r="A229" s="318">
        <v>3</v>
      </c>
      <c r="B229" s="492" t="s">
        <v>1052</v>
      </c>
      <c r="C229" s="411">
        <v>2022</v>
      </c>
      <c r="D229" s="494">
        <v>2599</v>
      </c>
    </row>
    <row r="230" spans="1:4">
      <c r="A230" s="318">
        <v>4</v>
      </c>
      <c r="B230" s="492" t="s">
        <v>760</v>
      </c>
      <c r="C230" s="411">
        <v>2022</v>
      </c>
      <c r="D230" s="494">
        <v>6500</v>
      </c>
    </row>
    <row r="231" spans="1:4">
      <c r="A231" s="318">
        <v>5</v>
      </c>
      <c r="B231" s="492" t="s">
        <v>1053</v>
      </c>
      <c r="C231" s="411">
        <v>2022</v>
      </c>
      <c r="D231" s="494">
        <v>9099</v>
      </c>
    </row>
    <row r="232" spans="1:4">
      <c r="A232" s="318">
        <v>6</v>
      </c>
      <c r="B232" s="492" t="s">
        <v>764</v>
      </c>
      <c r="C232" s="411">
        <v>2022</v>
      </c>
      <c r="D232" s="494">
        <v>2250</v>
      </c>
    </row>
    <row r="233" spans="1:4">
      <c r="A233" s="318">
        <v>7</v>
      </c>
      <c r="B233" s="486" t="s">
        <v>765</v>
      </c>
      <c r="C233" s="411">
        <v>2022</v>
      </c>
      <c r="D233" s="494">
        <v>959.4</v>
      </c>
    </row>
    <row r="234" spans="1:4">
      <c r="A234" s="318">
        <v>8</v>
      </c>
      <c r="B234" s="486" t="s">
        <v>1054</v>
      </c>
      <c r="C234" s="411">
        <v>2023</v>
      </c>
      <c r="D234" s="494">
        <v>5400</v>
      </c>
    </row>
    <row r="235" spans="1:4">
      <c r="A235" s="318">
        <v>9</v>
      </c>
      <c r="B235" s="486" t="s">
        <v>1055</v>
      </c>
      <c r="C235" s="411">
        <v>2023</v>
      </c>
      <c r="D235" s="494">
        <v>11200</v>
      </c>
    </row>
    <row r="236" spans="1:4">
      <c r="A236" s="318">
        <v>10</v>
      </c>
      <c r="B236" s="567" t="s">
        <v>760</v>
      </c>
      <c r="C236" s="498">
        <v>2025</v>
      </c>
      <c r="D236" s="115">
        <v>6366</v>
      </c>
    </row>
    <row r="237" spans="1:4">
      <c r="A237" s="318">
        <v>11</v>
      </c>
      <c r="B237" s="486"/>
      <c r="C237" s="411"/>
      <c r="D237" s="494"/>
    </row>
    <row r="238" spans="1:4" ht="26.25" thickBot="1">
      <c r="A238" s="337"/>
      <c r="B238" s="320" t="s">
        <v>329</v>
      </c>
      <c r="C238" s="337"/>
      <c r="D238" s="338">
        <f>SUM(D227:D237)</f>
        <v>47811.4</v>
      </c>
    </row>
    <row r="239" spans="1:4">
      <c r="A239" s="657" t="s">
        <v>452</v>
      </c>
      <c r="B239" s="658"/>
      <c r="C239" s="658"/>
      <c r="D239" s="659"/>
    </row>
    <row r="240" spans="1:4">
      <c r="A240" s="318">
        <v>1</v>
      </c>
      <c r="B240" s="378"/>
      <c r="C240" s="385"/>
      <c r="D240" s="386"/>
    </row>
    <row r="241" spans="1:4" ht="13.5" thickBot="1">
      <c r="A241" s="318">
        <v>2</v>
      </c>
      <c r="B241" s="378"/>
      <c r="C241" s="379"/>
      <c r="D241" s="384"/>
    </row>
    <row r="242" spans="1:4" ht="26.25" thickBot="1">
      <c r="A242" s="281"/>
      <c r="B242" s="282" t="s">
        <v>329</v>
      </c>
      <c r="C242" s="281"/>
      <c r="D242" s="324">
        <f>SUM(D240:D241)</f>
        <v>0</v>
      </c>
    </row>
    <row r="243" spans="1:4">
      <c r="A243" s="182"/>
      <c r="B243" s="308"/>
      <c r="C243" s="182"/>
      <c r="D243" s="171">
        <f>D238+D242</f>
        <v>47811.4</v>
      </c>
    </row>
    <row r="244" spans="1:4">
      <c r="A244" s="668" t="s">
        <v>142</v>
      </c>
      <c r="B244" s="668"/>
      <c r="C244" s="668"/>
      <c r="D244" s="668"/>
    </row>
    <row r="245" spans="1:4">
      <c r="A245" s="276" t="s">
        <v>820</v>
      </c>
      <c r="B245" s="276"/>
      <c r="C245" s="276"/>
      <c r="D245" s="276"/>
    </row>
    <row r="246" spans="1:4">
      <c r="A246" s="318">
        <v>1</v>
      </c>
      <c r="B246" s="492" t="s">
        <v>1057</v>
      </c>
      <c r="C246" s="411">
        <v>2020</v>
      </c>
      <c r="D246" s="494">
        <v>3000</v>
      </c>
    </row>
    <row r="247" spans="1:4">
      <c r="A247" s="318">
        <v>2</v>
      </c>
      <c r="B247" s="492" t="s">
        <v>690</v>
      </c>
      <c r="C247" s="411">
        <v>2021</v>
      </c>
      <c r="D247" s="494">
        <v>449</v>
      </c>
    </row>
    <row r="248" spans="1:4">
      <c r="A248" s="318">
        <v>3</v>
      </c>
      <c r="B248" s="492" t="s">
        <v>760</v>
      </c>
      <c r="C248" s="411">
        <v>2023</v>
      </c>
      <c r="D248" s="494">
        <v>5400</v>
      </c>
    </row>
    <row r="249" spans="1:4">
      <c r="A249" s="318">
        <v>4</v>
      </c>
      <c r="B249" s="492" t="s">
        <v>1058</v>
      </c>
      <c r="C249" s="411">
        <v>2024</v>
      </c>
      <c r="D249" s="494">
        <v>6450</v>
      </c>
    </row>
    <row r="250" spans="1:4">
      <c r="A250" s="318">
        <v>5</v>
      </c>
      <c r="B250" s="492" t="s">
        <v>1059</v>
      </c>
      <c r="C250" s="411">
        <v>2024</v>
      </c>
      <c r="D250" s="494">
        <v>6350</v>
      </c>
    </row>
    <row r="251" spans="1:4">
      <c r="A251" s="318">
        <v>6</v>
      </c>
      <c r="B251" s="492" t="s">
        <v>1139</v>
      </c>
      <c r="C251" s="411">
        <v>2025</v>
      </c>
      <c r="D251" s="494">
        <v>1510.98</v>
      </c>
    </row>
    <row r="252" spans="1:4" ht="13.5" thickBot="1">
      <c r="A252" s="318">
        <v>7</v>
      </c>
      <c r="B252" s="492" t="s">
        <v>1140</v>
      </c>
      <c r="C252" s="411">
        <v>2025</v>
      </c>
      <c r="D252" s="494">
        <v>6366</v>
      </c>
    </row>
    <row r="253" spans="1:4" ht="26.25" thickBot="1">
      <c r="A253" s="185" t="s">
        <v>336</v>
      </c>
      <c r="B253" s="282" t="s">
        <v>329</v>
      </c>
      <c r="C253" s="185"/>
      <c r="D253" s="336">
        <f>SUM(D246:D252)</f>
        <v>29525.98</v>
      </c>
    </row>
    <row r="254" spans="1:4">
      <c r="A254" s="657" t="s">
        <v>452</v>
      </c>
      <c r="B254" s="658"/>
      <c r="C254" s="658"/>
      <c r="D254" s="659"/>
    </row>
    <row r="255" spans="1:4" ht="13.5" thickBot="1">
      <c r="A255" s="318">
        <v>1</v>
      </c>
      <c r="B255" s="388"/>
      <c r="C255" s="385"/>
      <c r="D255" s="386"/>
    </row>
    <row r="256" spans="1:4" ht="26.25" thickBot="1">
      <c r="A256" s="281"/>
      <c r="B256" s="282" t="s">
        <v>329</v>
      </c>
      <c r="C256" s="281"/>
      <c r="D256" s="324">
        <f>SUM(D255:D255)</f>
        <v>0</v>
      </c>
    </row>
    <row r="257" spans="1:4">
      <c r="A257" s="387"/>
      <c r="B257" s="312"/>
      <c r="C257" s="387"/>
      <c r="D257" s="535">
        <f>D253+D256</f>
        <v>29525.98</v>
      </c>
    </row>
    <row r="258" spans="1:4">
      <c r="A258" s="668" t="s">
        <v>459</v>
      </c>
      <c r="B258" s="670"/>
      <c r="C258" s="670"/>
      <c r="D258" s="670"/>
    </row>
    <row r="259" spans="1:4">
      <c r="A259" s="276" t="s">
        <v>820</v>
      </c>
      <c r="B259" s="276"/>
      <c r="C259" s="276"/>
      <c r="D259" s="276"/>
    </row>
    <row r="260" spans="1:4">
      <c r="A260" s="318">
        <v>1</v>
      </c>
      <c r="B260" s="492" t="s">
        <v>610</v>
      </c>
      <c r="C260" s="411">
        <v>2020</v>
      </c>
      <c r="D260" s="494">
        <v>378</v>
      </c>
    </row>
    <row r="261" spans="1:4">
      <c r="A261" s="318">
        <v>2</v>
      </c>
      <c r="B261" s="3" t="s">
        <v>691</v>
      </c>
      <c r="C261" s="498">
        <v>2020</v>
      </c>
      <c r="D261" s="115">
        <v>3000</v>
      </c>
    </row>
    <row r="262" spans="1:4">
      <c r="A262" s="318">
        <v>3</v>
      </c>
      <c r="B262" s="492" t="s">
        <v>1061</v>
      </c>
      <c r="C262" s="411">
        <v>2022</v>
      </c>
      <c r="D262" s="494">
        <v>2657.16</v>
      </c>
    </row>
    <row r="263" spans="1:4">
      <c r="A263" s="318">
        <v>4</v>
      </c>
      <c r="B263" s="492" t="s">
        <v>769</v>
      </c>
      <c r="C263" s="411">
        <v>2022</v>
      </c>
      <c r="D263" s="494">
        <v>399.99</v>
      </c>
    </row>
    <row r="264" spans="1:4">
      <c r="A264" s="318">
        <v>5</v>
      </c>
      <c r="B264" s="492" t="s">
        <v>769</v>
      </c>
      <c r="C264" s="411">
        <v>2023</v>
      </c>
      <c r="D264" s="494">
        <v>219.99</v>
      </c>
    </row>
    <row r="265" spans="1:4">
      <c r="A265" s="318">
        <v>6</v>
      </c>
      <c r="B265" s="492" t="s">
        <v>1062</v>
      </c>
      <c r="C265" s="411">
        <v>2023</v>
      </c>
      <c r="D265" s="494">
        <v>2399</v>
      </c>
    </row>
    <row r="266" spans="1:4">
      <c r="A266" s="318">
        <v>7</v>
      </c>
      <c r="B266" s="492" t="s">
        <v>1063</v>
      </c>
      <c r="C266" s="411">
        <v>2024</v>
      </c>
      <c r="D266" s="494">
        <v>1569</v>
      </c>
    </row>
    <row r="267" spans="1:4" ht="13.5" thickBot="1">
      <c r="A267" s="318"/>
      <c r="B267" s="492"/>
      <c r="C267" s="411"/>
      <c r="D267" s="494"/>
    </row>
    <row r="268" spans="1:4" ht="26.25" thickBot="1">
      <c r="A268" s="185" t="s">
        <v>336</v>
      </c>
      <c r="B268" s="282" t="s">
        <v>329</v>
      </c>
      <c r="C268" s="185"/>
      <c r="D268" s="336">
        <f>SUM(D260:D267)</f>
        <v>10623.14</v>
      </c>
    </row>
    <row r="269" spans="1:4">
      <c r="A269" s="657" t="s">
        <v>452</v>
      </c>
      <c r="B269" s="658"/>
      <c r="C269" s="658"/>
      <c r="D269" s="659"/>
    </row>
    <row r="270" spans="1:4">
      <c r="A270" s="385">
        <v>1</v>
      </c>
      <c r="B270" s="378"/>
      <c r="C270" s="379"/>
      <c r="D270" s="384"/>
    </row>
    <row r="271" spans="1:4" ht="13.5" thickBot="1">
      <c r="A271" s="385">
        <v>2</v>
      </c>
      <c r="B271" s="378"/>
      <c r="C271" s="379"/>
      <c r="D271" s="384"/>
    </row>
    <row r="272" spans="1:4" ht="26.25" thickBot="1">
      <c r="A272" s="281"/>
      <c r="B272" s="282" t="s">
        <v>329</v>
      </c>
      <c r="C272" s="281"/>
      <c r="D272" s="324">
        <f>SUM(D270:D271)</f>
        <v>0</v>
      </c>
    </row>
    <row r="273" spans="1:4">
      <c r="A273" s="387"/>
      <c r="B273" s="312"/>
      <c r="C273" s="387"/>
      <c r="D273" s="535">
        <f>D268+D272</f>
        <v>10623.14</v>
      </c>
    </row>
    <row r="274" spans="1:4">
      <c r="A274" s="668" t="s">
        <v>405</v>
      </c>
      <c r="B274" s="668"/>
      <c r="C274" s="668"/>
      <c r="D274" s="668"/>
    </row>
    <row r="275" spans="1:4">
      <c r="A275" s="340" t="s">
        <v>820</v>
      </c>
      <c r="B275" s="340"/>
      <c r="C275" s="340"/>
      <c r="D275" s="340"/>
    </row>
    <row r="276" spans="1:4">
      <c r="A276" s="341">
        <v>1</v>
      </c>
      <c r="B276" s="492" t="s">
        <v>1064</v>
      </c>
      <c r="C276" s="411">
        <v>2020</v>
      </c>
      <c r="D276" s="494">
        <v>2300</v>
      </c>
    </row>
    <row r="277" spans="1:4">
      <c r="A277" s="341">
        <v>2</v>
      </c>
      <c r="B277" s="492" t="s">
        <v>1065</v>
      </c>
      <c r="C277" s="411">
        <v>2020</v>
      </c>
      <c r="D277" s="494">
        <v>899</v>
      </c>
    </row>
    <row r="278" spans="1:4">
      <c r="A278" s="341">
        <v>3</v>
      </c>
      <c r="B278" s="492" t="s">
        <v>581</v>
      </c>
      <c r="C278" s="411">
        <v>2020</v>
      </c>
      <c r="D278" s="494">
        <v>552.27</v>
      </c>
    </row>
    <row r="279" spans="1:4">
      <c r="A279" s="341">
        <v>4</v>
      </c>
      <c r="B279" s="492" t="s">
        <v>1066</v>
      </c>
      <c r="C279" s="411">
        <v>2022</v>
      </c>
      <c r="D279" s="494">
        <v>915</v>
      </c>
    </row>
    <row r="280" spans="1:4">
      <c r="A280" s="341">
        <v>5</v>
      </c>
      <c r="B280" s="492" t="s">
        <v>579</v>
      </c>
      <c r="C280" s="411">
        <v>2022</v>
      </c>
      <c r="D280" s="494">
        <v>4618.6499999999996</v>
      </c>
    </row>
    <row r="281" spans="1:4">
      <c r="A281" s="341">
        <v>6</v>
      </c>
      <c r="B281" s="492" t="s">
        <v>766</v>
      </c>
      <c r="C281" s="411">
        <v>2023</v>
      </c>
      <c r="D281" s="494">
        <v>669</v>
      </c>
    </row>
    <row r="282" spans="1:4">
      <c r="A282" s="341">
        <v>7</v>
      </c>
      <c r="B282" s="492" t="s">
        <v>580</v>
      </c>
      <c r="C282" s="411">
        <v>2023</v>
      </c>
      <c r="D282" s="494">
        <v>2831</v>
      </c>
    </row>
    <row r="283" spans="1:4">
      <c r="A283" s="341">
        <v>8</v>
      </c>
      <c r="B283" s="492" t="s">
        <v>606</v>
      </c>
      <c r="C283" s="411">
        <v>2023</v>
      </c>
      <c r="D283" s="494">
        <v>669</v>
      </c>
    </row>
    <row r="284" spans="1:4">
      <c r="A284" s="341">
        <v>9</v>
      </c>
      <c r="B284" s="492" t="s">
        <v>1067</v>
      </c>
      <c r="C284" s="411">
        <v>2023</v>
      </c>
      <c r="D284" s="494">
        <v>4999</v>
      </c>
    </row>
    <row r="285" spans="1:4">
      <c r="A285" s="341">
        <v>10</v>
      </c>
      <c r="B285" s="492" t="s">
        <v>1063</v>
      </c>
      <c r="C285" s="411">
        <v>2024</v>
      </c>
      <c r="D285" s="494">
        <v>739</v>
      </c>
    </row>
    <row r="286" spans="1:4" ht="13.5" thickBot="1">
      <c r="A286" s="341">
        <v>11</v>
      </c>
      <c r="B286" s="492" t="s">
        <v>1068</v>
      </c>
      <c r="C286" s="411">
        <v>2024</v>
      </c>
      <c r="D286" s="494">
        <v>4350</v>
      </c>
    </row>
    <row r="287" spans="1:4" ht="26.25" thickBot="1">
      <c r="A287" s="185"/>
      <c r="B287" s="282" t="s">
        <v>329</v>
      </c>
      <c r="C287" s="185"/>
      <c r="D287" s="536">
        <f>SUM(D276:D286)</f>
        <v>23541.919999999998</v>
      </c>
    </row>
    <row r="288" spans="1:4">
      <c r="A288" s="182"/>
      <c r="B288" s="308"/>
      <c r="C288" s="182"/>
      <c r="D288" s="171"/>
    </row>
    <row r="289" spans="1:4">
      <c r="A289" s="668" t="s">
        <v>556</v>
      </c>
      <c r="B289" s="668"/>
      <c r="C289" s="668"/>
      <c r="D289" s="668"/>
    </row>
    <row r="290" spans="1:4">
      <c r="A290" s="340" t="s">
        <v>820</v>
      </c>
      <c r="B290" s="340"/>
      <c r="C290" s="340"/>
      <c r="D290" s="340"/>
    </row>
    <row r="291" spans="1:4">
      <c r="A291" s="318">
        <v>1</v>
      </c>
      <c r="B291" s="492" t="s">
        <v>608</v>
      </c>
      <c r="C291" s="411">
        <v>2020</v>
      </c>
      <c r="D291" s="494">
        <v>10800</v>
      </c>
    </row>
    <row r="292" spans="1:4">
      <c r="A292" s="318">
        <v>2</v>
      </c>
      <c r="B292" s="492" t="s">
        <v>1070</v>
      </c>
      <c r="C292" s="411">
        <v>2020</v>
      </c>
      <c r="D292" s="494">
        <v>249</v>
      </c>
    </row>
    <row r="293" spans="1:4">
      <c r="A293" s="318">
        <v>3</v>
      </c>
      <c r="B293" s="492" t="s">
        <v>1071</v>
      </c>
      <c r="C293" s="411">
        <v>2020</v>
      </c>
      <c r="D293" s="494">
        <v>229</v>
      </c>
    </row>
    <row r="294" spans="1:4">
      <c r="A294" s="318">
        <v>4</v>
      </c>
      <c r="B294" s="492" t="s">
        <v>1072</v>
      </c>
      <c r="C294" s="411">
        <v>2020</v>
      </c>
      <c r="D294" s="494">
        <v>5690</v>
      </c>
    </row>
    <row r="295" spans="1:4">
      <c r="A295" s="318">
        <v>5</v>
      </c>
      <c r="B295" s="492" t="s">
        <v>1073</v>
      </c>
      <c r="C295" s="411">
        <v>2020</v>
      </c>
      <c r="D295" s="494">
        <v>1750</v>
      </c>
    </row>
    <row r="296" spans="1:4">
      <c r="A296" s="318">
        <v>6</v>
      </c>
      <c r="B296" s="492" t="s">
        <v>1072</v>
      </c>
      <c r="C296" s="411">
        <v>2021</v>
      </c>
      <c r="D296" s="494">
        <v>7106</v>
      </c>
    </row>
    <row r="297" spans="1:4">
      <c r="A297" s="318">
        <v>7</v>
      </c>
      <c r="B297" s="492" t="s">
        <v>703</v>
      </c>
      <c r="C297" s="411">
        <v>2021</v>
      </c>
      <c r="D297" s="494">
        <v>2112.1</v>
      </c>
    </row>
    <row r="298" spans="1:4">
      <c r="A298" s="318">
        <v>8</v>
      </c>
      <c r="B298" s="492" t="s">
        <v>709</v>
      </c>
      <c r="C298" s="411">
        <v>2021</v>
      </c>
      <c r="D298" s="494">
        <v>2956.91</v>
      </c>
    </row>
    <row r="299" spans="1:4">
      <c r="A299" s="318">
        <v>9</v>
      </c>
      <c r="B299" s="492" t="s">
        <v>691</v>
      </c>
      <c r="C299" s="411">
        <v>2021</v>
      </c>
      <c r="D299" s="494">
        <v>3548.26</v>
      </c>
    </row>
    <row r="300" spans="1:4">
      <c r="A300" s="318">
        <v>10</v>
      </c>
      <c r="B300" s="492" t="s">
        <v>760</v>
      </c>
      <c r="C300" s="411">
        <v>2022</v>
      </c>
      <c r="D300" s="494">
        <v>6700</v>
      </c>
    </row>
    <row r="301" spans="1:4">
      <c r="A301" s="318">
        <v>11</v>
      </c>
      <c r="B301" s="492" t="s">
        <v>1074</v>
      </c>
      <c r="C301" s="411">
        <v>2022</v>
      </c>
      <c r="D301" s="494">
        <v>279</v>
      </c>
    </row>
    <row r="302" spans="1:4">
      <c r="A302" s="318">
        <v>12</v>
      </c>
      <c r="B302" s="492" t="s">
        <v>1075</v>
      </c>
      <c r="C302" s="411">
        <v>2022</v>
      </c>
      <c r="D302" s="494">
        <v>199</v>
      </c>
    </row>
    <row r="303" spans="1:4">
      <c r="A303" s="318">
        <v>13</v>
      </c>
      <c r="B303" s="492" t="s">
        <v>689</v>
      </c>
      <c r="C303" s="411">
        <v>2022</v>
      </c>
      <c r="D303" s="494">
        <v>15900</v>
      </c>
    </row>
    <row r="304" spans="1:4">
      <c r="A304" s="318">
        <v>14</v>
      </c>
      <c r="B304" s="492" t="s">
        <v>767</v>
      </c>
      <c r="C304" s="411">
        <v>2022</v>
      </c>
      <c r="D304" s="494">
        <v>10000</v>
      </c>
    </row>
    <row r="305" spans="1:4">
      <c r="A305" s="318">
        <v>15</v>
      </c>
      <c r="B305" s="492" t="s">
        <v>768</v>
      </c>
      <c r="C305" s="411">
        <v>2022</v>
      </c>
      <c r="D305" s="494">
        <v>5185</v>
      </c>
    </row>
    <row r="306" spans="1:4">
      <c r="A306" s="318">
        <v>16</v>
      </c>
      <c r="B306" s="492" t="s">
        <v>1076</v>
      </c>
      <c r="C306" s="411">
        <v>2022</v>
      </c>
      <c r="D306" s="494">
        <v>1995</v>
      </c>
    </row>
    <row r="307" spans="1:4">
      <c r="A307" s="318">
        <v>17</v>
      </c>
      <c r="B307" s="492" t="s">
        <v>1077</v>
      </c>
      <c r="C307" s="411">
        <v>2022</v>
      </c>
      <c r="D307" s="494">
        <v>1790</v>
      </c>
    </row>
    <row r="308" spans="1:4">
      <c r="A308" s="318">
        <v>18</v>
      </c>
      <c r="B308" s="492" t="s">
        <v>578</v>
      </c>
      <c r="C308" s="411">
        <v>2023</v>
      </c>
      <c r="D308" s="494">
        <v>971.7</v>
      </c>
    </row>
    <row r="309" spans="1:4">
      <c r="A309" s="318">
        <v>19</v>
      </c>
      <c r="B309" s="492" t="s">
        <v>1142</v>
      </c>
      <c r="C309" s="411">
        <v>2025</v>
      </c>
      <c r="D309" s="494">
        <v>6150</v>
      </c>
    </row>
    <row r="310" spans="1:4">
      <c r="A310" s="318">
        <v>20</v>
      </c>
      <c r="B310" s="492"/>
      <c r="C310" s="411"/>
      <c r="D310" s="494"/>
    </row>
    <row r="311" spans="1:4" ht="26.25" thickBot="1">
      <c r="A311" s="337" t="s">
        <v>337</v>
      </c>
      <c r="B311" s="320" t="s">
        <v>329</v>
      </c>
      <c r="C311" s="337"/>
      <c r="D311" s="343">
        <f>SUM(D291:D310)</f>
        <v>83610.969999999987</v>
      </c>
    </row>
    <row r="312" spans="1:4" ht="15" customHeight="1">
      <c r="A312" s="657" t="s">
        <v>452</v>
      </c>
      <c r="B312" s="658"/>
      <c r="C312" s="658"/>
      <c r="D312" s="659"/>
    </row>
    <row r="313" spans="1:4" ht="15" customHeight="1">
      <c r="A313" s="389">
        <v>1</v>
      </c>
      <c r="B313" s="322"/>
      <c r="C313" s="227"/>
      <c r="D313" s="323"/>
    </row>
    <row r="314" spans="1:4" ht="15" customHeight="1" thickBot="1">
      <c r="A314" s="390">
        <v>2</v>
      </c>
      <c r="B314" s="388"/>
      <c r="C314" s="385"/>
      <c r="D314" s="386"/>
    </row>
    <row r="315" spans="1:4" ht="15" customHeight="1" thickBot="1">
      <c r="A315" s="281"/>
      <c r="B315" s="282" t="s">
        <v>329</v>
      </c>
      <c r="C315" s="281"/>
      <c r="D315" s="324">
        <f>SUM(D313:D314)</f>
        <v>0</v>
      </c>
    </row>
    <row r="316" spans="1:4">
      <c r="A316" s="182"/>
      <c r="B316" s="308" t="s">
        <v>582</v>
      </c>
      <c r="C316" s="182"/>
      <c r="D316" s="537">
        <f>D311+D315</f>
        <v>83610.969999999987</v>
      </c>
    </row>
    <row r="317" spans="1:4">
      <c r="A317" s="668" t="s">
        <v>749</v>
      </c>
      <c r="B317" s="668"/>
      <c r="C317" s="668"/>
      <c r="D317" s="668"/>
    </row>
    <row r="318" spans="1:4">
      <c r="A318" s="276" t="s">
        <v>820</v>
      </c>
      <c r="B318" s="276"/>
      <c r="C318" s="276"/>
      <c r="D318" s="276"/>
    </row>
    <row r="319" spans="1:4">
      <c r="A319" s="318">
        <v>1</v>
      </c>
      <c r="B319" s="492" t="s">
        <v>581</v>
      </c>
      <c r="C319" s="411">
        <v>2020</v>
      </c>
      <c r="D319" s="494">
        <v>1061.54</v>
      </c>
    </row>
    <row r="320" spans="1:4">
      <c r="A320" s="318">
        <v>2</v>
      </c>
      <c r="B320" s="492" t="s">
        <v>609</v>
      </c>
      <c r="C320" s="411">
        <v>2020</v>
      </c>
      <c r="D320" s="494">
        <v>7400</v>
      </c>
    </row>
    <row r="321" spans="1:4">
      <c r="A321" s="318">
        <v>3</v>
      </c>
      <c r="B321" s="492" t="s">
        <v>1000</v>
      </c>
      <c r="C321" s="411">
        <v>2021</v>
      </c>
      <c r="D321" s="494">
        <v>300</v>
      </c>
    </row>
    <row r="322" spans="1:4">
      <c r="A322" s="318">
        <v>4</v>
      </c>
      <c r="B322" s="492" t="s">
        <v>703</v>
      </c>
      <c r="C322" s="411">
        <v>2021</v>
      </c>
      <c r="D322" s="494">
        <v>7200</v>
      </c>
    </row>
    <row r="323" spans="1:4">
      <c r="A323" s="318">
        <v>5</v>
      </c>
      <c r="B323" s="492" t="s">
        <v>1001</v>
      </c>
      <c r="C323" s="411">
        <v>2021</v>
      </c>
      <c r="D323" s="494">
        <v>2950</v>
      </c>
    </row>
    <row r="324" spans="1:4">
      <c r="A324" s="318">
        <v>6</v>
      </c>
      <c r="B324" s="492" t="s">
        <v>1002</v>
      </c>
      <c r="C324" s="411">
        <v>2021</v>
      </c>
      <c r="D324" s="494">
        <v>5380</v>
      </c>
    </row>
    <row r="325" spans="1:4">
      <c r="A325" s="318">
        <v>7</v>
      </c>
      <c r="B325" s="492" t="s">
        <v>757</v>
      </c>
      <c r="C325" s="411">
        <v>2021</v>
      </c>
      <c r="D325" s="494">
        <v>340</v>
      </c>
    </row>
    <row r="326" spans="1:4" ht="13.5" thickBot="1">
      <c r="A326" s="318">
        <v>8</v>
      </c>
      <c r="B326" s="492" t="s">
        <v>1003</v>
      </c>
      <c r="C326" s="411">
        <v>2021</v>
      </c>
      <c r="D326" s="494">
        <v>3850</v>
      </c>
    </row>
    <row r="327" spans="1:4" ht="13.5" thickBot="1">
      <c r="A327" s="335"/>
      <c r="B327" s="491" t="s">
        <v>582</v>
      </c>
      <c r="C327" s="434"/>
      <c r="D327" s="490">
        <f>SUM(D319:D326)</f>
        <v>28481.54</v>
      </c>
    </row>
    <row r="328" spans="1:4">
      <c r="A328" s="657" t="s">
        <v>452</v>
      </c>
      <c r="B328" s="658"/>
      <c r="C328" s="658"/>
      <c r="D328" s="659"/>
    </row>
    <row r="329" spans="1:4">
      <c r="A329" s="389">
        <v>1</v>
      </c>
      <c r="B329" s="344"/>
      <c r="C329" s="345"/>
      <c r="D329" s="391"/>
    </row>
    <row r="330" spans="1:4">
      <c r="A330" s="318">
        <v>2</v>
      </c>
      <c r="B330" s="378"/>
      <c r="C330" s="379"/>
      <c r="D330" s="384"/>
    </row>
    <row r="331" spans="1:4">
      <c r="A331" s="318">
        <v>3</v>
      </c>
      <c r="B331" s="378"/>
      <c r="C331" s="379"/>
      <c r="D331" s="384"/>
    </row>
    <row r="332" spans="1:4" ht="13.5" thickBot="1">
      <c r="A332" s="318">
        <v>4</v>
      </c>
      <c r="B332" s="388"/>
      <c r="C332" s="385"/>
      <c r="D332" s="386"/>
    </row>
    <row r="333" spans="1:4" ht="26.25" thickBot="1">
      <c r="A333" s="281"/>
      <c r="B333" s="282" t="s">
        <v>329</v>
      </c>
      <c r="C333" s="281"/>
      <c r="D333" s="324">
        <f>SUM(D329:D332)</f>
        <v>0</v>
      </c>
    </row>
    <row r="334" spans="1:4">
      <c r="A334" s="182"/>
      <c r="B334" s="308"/>
      <c r="C334" s="182"/>
      <c r="D334" s="537">
        <f>D327+D333</f>
        <v>28481.54</v>
      </c>
    </row>
    <row r="335" spans="1:4" ht="15">
      <c r="A335" s="668" t="s">
        <v>165</v>
      </c>
      <c r="B335" s="669"/>
      <c r="C335" s="669"/>
      <c r="D335" s="669"/>
    </row>
    <row r="336" spans="1:4" ht="13.5" thickBot="1">
      <c r="A336" s="276" t="s">
        <v>820</v>
      </c>
      <c r="B336" s="276"/>
      <c r="C336" s="276"/>
      <c r="D336" s="276"/>
    </row>
    <row r="337" spans="1:4" ht="13.5" customHeight="1" thickBot="1">
      <c r="A337" s="444">
        <v>1</v>
      </c>
      <c r="B337" s="432" t="s">
        <v>583</v>
      </c>
      <c r="C337" s="434">
        <v>2018</v>
      </c>
      <c r="D337" s="433">
        <v>1450</v>
      </c>
    </row>
    <row r="338" spans="1:4" ht="13.5" customHeight="1" thickBot="1">
      <c r="A338" s="445">
        <v>2</v>
      </c>
      <c r="B338" s="432" t="s">
        <v>584</v>
      </c>
      <c r="C338" s="434">
        <v>2018</v>
      </c>
      <c r="D338" s="433">
        <v>899</v>
      </c>
    </row>
    <row r="339" spans="1:4" ht="13.5" customHeight="1" thickBot="1">
      <c r="A339" s="445">
        <v>3</v>
      </c>
      <c r="B339" s="432" t="s">
        <v>585</v>
      </c>
      <c r="C339" s="434">
        <v>2018</v>
      </c>
      <c r="D339" s="433">
        <v>4079.16</v>
      </c>
    </row>
    <row r="340" spans="1:4" ht="13.5" customHeight="1" thickBot="1">
      <c r="A340" s="446">
        <v>4</v>
      </c>
      <c r="B340" s="432" t="s">
        <v>722</v>
      </c>
      <c r="C340" s="434">
        <v>2019</v>
      </c>
      <c r="D340" s="433">
        <v>1100</v>
      </c>
    </row>
    <row r="341" spans="1:4" ht="13.5" customHeight="1" thickBot="1">
      <c r="A341" s="445">
        <v>5</v>
      </c>
      <c r="B341" s="432" t="s">
        <v>614</v>
      </c>
      <c r="C341" s="434">
        <v>2020</v>
      </c>
      <c r="D341" s="433">
        <v>1830</v>
      </c>
    </row>
    <row r="342" spans="1:4" ht="13.5" customHeight="1" thickBot="1">
      <c r="A342" s="455">
        <v>6</v>
      </c>
      <c r="B342" s="432" t="s">
        <v>615</v>
      </c>
      <c r="C342" s="434">
        <v>2020</v>
      </c>
      <c r="D342" s="433">
        <v>5409.28</v>
      </c>
    </row>
    <row r="343" spans="1:4" ht="13.5" customHeight="1" thickBot="1">
      <c r="A343" s="455">
        <v>7</v>
      </c>
      <c r="B343" s="432" t="s">
        <v>988</v>
      </c>
      <c r="C343" s="434">
        <v>2021</v>
      </c>
      <c r="D343" s="433">
        <v>2340</v>
      </c>
    </row>
    <row r="344" spans="1:4" ht="13.5" customHeight="1" thickBot="1">
      <c r="A344" s="446">
        <v>8</v>
      </c>
      <c r="B344" s="432" t="s">
        <v>744</v>
      </c>
      <c r="C344" s="434">
        <v>2023</v>
      </c>
      <c r="D344" s="433">
        <v>6863.4</v>
      </c>
    </row>
    <row r="345" spans="1:4" ht="13.5" customHeight="1" thickBot="1">
      <c r="A345" s="445">
        <v>9</v>
      </c>
      <c r="B345" s="432" t="s">
        <v>745</v>
      </c>
      <c r="C345" s="434">
        <v>2023</v>
      </c>
      <c r="D345" s="433">
        <v>2580</v>
      </c>
    </row>
    <row r="346" spans="1:4" ht="13.5" customHeight="1" thickBot="1">
      <c r="A346" s="446">
        <v>10</v>
      </c>
      <c r="B346" s="432" t="s">
        <v>989</v>
      </c>
      <c r="C346" s="434">
        <v>2024</v>
      </c>
      <c r="D346" s="433">
        <v>6696</v>
      </c>
    </row>
    <row r="347" spans="1:4" ht="13.5" customHeight="1" thickBot="1">
      <c r="A347" s="448">
        <v>11</v>
      </c>
      <c r="B347" s="432" t="s">
        <v>990</v>
      </c>
      <c r="C347" s="434">
        <v>2024</v>
      </c>
      <c r="D347" s="433">
        <v>2599</v>
      </c>
    </row>
    <row r="348" spans="1:4" ht="13.5" customHeight="1" thickBot="1">
      <c r="A348" s="426"/>
      <c r="B348" s="239"/>
      <c r="C348" s="335"/>
      <c r="D348" s="346"/>
    </row>
    <row r="349" spans="1:4" ht="26.25" thickBot="1">
      <c r="A349" s="185"/>
      <c r="B349" s="282" t="s">
        <v>329</v>
      </c>
      <c r="C349" s="185"/>
      <c r="D349" s="342">
        <f>SUM(D337:D348)</f>
        <v>35845.839999999997</v>
      </c>
    </row>
    <row r="350" spans="1:4" ht="13.5" thickBot="1">
      <c r="A350" s="657" t="s">
        <v>452</v>
      </c>
      <c r="B350" s="658"/>
      <c r="C350" s="658"/>
      <c r="D350" s="659"/>
    </row>
    <row r="351" spans="1:4" ht="13.5" thickBot="1">
      <c r="A351" s="385">
        <v>1</v>
      </c>
      <c r="B351" s="239"/>
      <c r="C351" s="335"/>
      <c r="D351" s="346"/>
    </row>
    <row r="352" spans="1:4" ht="13.5" thickBot="1">
      <c r="A352" s="385">
        <v>2</v>
      </c>
      <c r="B352" s="239"/>
      <c r="C352" s="335"/>
      <c r="D352" s="346"/>
    </row>
    <row r="353" spans="1:4" ht="26.25" thickBot="1">
      <c r="A353" s="281"/>
      <c r="B353" s="282" t="s">
        <v>329</v>
      </c>
      <c r="C353" s="281"/>
      <c r="D353" s="324">
        <f>SUM(D351:D352)</f>
        <v>0</v>
      </c>
    </row>
    <row r="354" spans="1:4" ht="25.5">
      <c r="A354" s="284" t="s">
        <v>333</v>
      </c>
      <c r="B354" s="285"/>
      <c r="C354" s="285"/>
      <c r="D354" s="286"/>
    </row>
    <row r="355" spans="1:4" ht="15.75" customHeight="1" thickBot="1">
      <c r="A355" s="660" t="s">
        <v>200</v>
      </c>
      <c r="B355" s="661"/>
      <c r="C355" s="347"/>
      <c r="D355" s="347"/>
    </row>
    <row r="356" spans="1:4" ht="13.5" thickBot="1">
      <c r="A356" s="287">
        <v>1</v>
      </c>
      <c r="B356" s="556" t="s">
        <v>338</v>
      </c>
      <c r="C356" s="557">
        <v>2023</v>
      </c>
      <c r="D356" s="558">
        <v>21194.27</v>
      </c>
    </row>
    <row r="357" spans="1:4" ht="13.5" thickBot="1">
      <c r="A357" s="287">
        <v>2</v>
      </c>
      <c r="B357" s="556" t="s">
        <v>746</v>
      </c>
      <c r="C357" s="478">
        <v>2023</v>
      </c>
      <c r="D357" s="558">
        <v>29236.19</v>
      </c>
    </row>
    <row r="358" spans="1:4" ht="26.25" thickBot="1">
      <c r="A358" s="185"/>
      <c r="B358" s="282" t="s">
        <v>329</v>
      </c>
      <c r="C358" s="185"/>
      <c r="D358" s="336">
        <f>SUM(D356:D357)</f>
        <v>50430.46</v>
      </c>
    </row>
    <row r="359" spans="1:4" ht="13.5" thickBot="1">
      <c r="A359" s="348"/>
      <c r="B359" s="349" t="s">
        <v>582</v>
      </c>
      <c r="C359" s="182"/>
      <c r="D359" s="538">
        <f>D349+D353+D358</f>
        <v>86276.299999999988</v>
      </c>
    </row>
    <row r="360" spans="1:4" ht="15.75" customHeight="1">
      <c r="A360" s="662" t="s">
        <v>371</v>
      </c>
      <c r="B360" s="663"/>
      <c r="C360" s="663"/>
      <c r="D360" s="663"/>
    </row>
    <row r="361" spans="1:4" ht="13.5" thickBot="1">
      <c r="A361" s="276" t="s">
        <v>820</v>
      </c>
      <c r="B361" s="340"/>
      <c r="C361" s="340"/>
      <c r="D361" s="340"/>
    </row>
    <row r="362" spans="1:4" ht="13.5" thickBot="1">
      <c r="A362" s="477">
        <v>1</v>
      </c>
      <c r="B362" s="475" t="s">
        <v>612</v>
      </c>
      <c r="C362" s="554">
        <v>2019</v>
      </c>
      <c r="D362" s="413">
        <v>2849</v>
      </c>
    </row>
    <row r="363" spans="1:4" ht="13.5" thickBot="1">
      <c r="A363" s="477">
        <v>2</v>
      </c>
      <c r="B363" s="475" t="s">
        <v>612</v>
      </c>
      <c r="C363" s="554">
        <v>2019</v>
      </c>
      <c r="D363" s="479">
        <v>2849</v>
      </c>
    </row>
    <row r="364" spans="1:4" ht="13.5" thickBot="1">
      <c r="A364" s="477">
        <v>3</v>
      </c>
      <c r="B364" s="475" t="s">
        <v>612</v>
      </c>
      <c r="C364" s="554">
        <v>2019</v>
      </c>
      <c r="D364" s="413">
        <v>2849</v>
      </c>
    </row>
    <row r="365" spans="1:4" ht="13.5" thickBot="1">
      <c r="A365" s="477">
        <v>4</v>
      </c>
      <c r="B365" s="475" t="s">
        <v>1117</v>
      </c>
      <c r="C365" s="554">
        <v>2024</v>
      </c>
      <c r="D365" s="413">
        <v>3698</v>
      </c>
    </row>
    <row r="366" spans="1:4" ht="13.5" thickBot="1">
      <c r="A366" s="477">
        <v>5</v>
      </c>
      <c r="B366" s="475" t="s">
        <v>613</v>
      </c>
      <c r="C366" s="554">
        <v>2019</v>
      </c>
      <c r="D366" s="413">
        <v>3690</v>
      </c>
    </row>
    <row r="367" spans="1:4" ht="13.5" thickBot="1">
      <c r="A367" s="477">
        <v>6</v>
      </c>
      <c r="B367" s="475" t="s">
        <v>997</v>
      </c>
      <c r="C367" s="554">
        <v>2020</v>
      </c>
      <c r="D367" s="413">
        <v>700</v>
      </c>
    </row>
    <row r="368" spans="1:4" ht="13.5" thickBot="1">
      <c r="A368" s="477">
        <v>7</v>
      </c>
      <c r="B368" s="475" t="s">
        <v>683</v>
      </c>
      <c r="C368" s="554">
        <v>2020</v>
      </c>
      <c r="D368" s="413">
        <v>519.99</v>
      </c>
    </row>
    <row r="369" spans="1:4" ht="13.5" thickBot="1">
      <c r="A369" s="477">
        <v>8</v>
      </c>
      <c r="B369" s="475" t="s">
        <v>1118</v>
      </c>
      <c r="C369" s="554">
        <v>2024</v>
      </c>
      <c r="D369" s="413">
        <v>798</v>
      </c>
    </row>
    <row r="370" spans="1:4" ht="13.5" thickBot="1">
      <c r="A370" s="477">
        <v>9</v>
      </c>
      <c r="B370" s="475" t="s">
        <v>1119</v>
      </c>
      <c r="C370" s="554">
        <v>2025</v>
      </c>
      <c r="D370" s="413">
        <v>544</v>
      </c>
    </row>
    <row r="371" spans="1:4" ht="13.5" thickBot="1">
      <c r="A371" s="477">
        <v>10</v>
      </c>
      <c r="B371" s="475" t="s">
        <v>1120</v>
      </c>
      <c r="C371" s="554">
        <v>2025</v>
      </c>
      <c r="D371" s="413">
        <v>4897.99</v>
      </c>
    </row>
    <row r="372" spans="1:4" ht="13.5" thickBot="1">
      <c r="A372" s="477">
        <v>11</v>
      </c>
      <c r="B372" s="475" t="s">
        <v>1120</v>
      </c>
      <c r="C372" s="554">
        <v>2025</v>
      </c>
      <c r="D372" s="413">
        <v>4897.99</v>
      </c>
    </row>
    <row r="373" spans="1:4" ht="13.5" thickBot="1">
      <c r="A373" s="477">
        <v>12</v>
      </c>
      <c r="B373" s="475" t="s">
        <v>1120</v>
      </c>
      <c r="C373" s="554">
        <v>2025</v>
      </c>
      <c r="D373" s="413">
        <v>3349</v>
      </c>
    </row>
    <row r="374" spans="1:4" ht="13.5" thickBot="1">
      <c r="A374" s="477">
        <v>13</v>
      </c>
      <c r="B374" s="475" t="s">
        <v>1121</v>
      </c>
      <c r="C374" s="554">
        <v>2024</v>
      </c>
      <c r="D374" s="413">
        <v>3500</v>
      </c>
    </row>
    <row r="375" spans="1:4" ht="13.5" thickBot="1">
      <c r="A375" s="477">
        <v>14</v>
      </c>
      <c r="B375" s="475" t="s">
        <v>1121</v>
      </c>
      <c r="C375" s="555">
        <v>2024</v>
      </c>
      <c r="D375" s="413">
        <v>3500</v>
      </c>
    </row>
    <row r="376" spans="1:4" ht="13.5" thickBot="1">
      <c r="A376" s="477">
        <v>15</v>
      </c>
      <c r="B376" s="476" t="s">
        <v>717</v>
      </c>
      <c r="C376" s="478">
        <v>2022</v>
      </c>
      <c r="D376" s="480">
        <v>1130</v>
      </c>
    </row>
    <row r="377" spans="1:4" ht="13.5" thickBot="1">
      <c r="A377" s="477">
        <v>16</v>
      </c>
      <c r="B377" s="475" t="s">
        <v>998</v>
      </c>
      <c r="C377" s="555">
        <v>2022</v>
      </c>
      <c r="D377" s="413">
        <v>5220</v>
      </c>
    </row>
    <row r="378" spans="1:4" ht="13.5" thickBot="1">
      <c r="A378" s="477">
        <v>17</v>
      </c>
      <c r="B378" s="475" t="s">
        <v>718</v>
      </c>
      <c r="C378" s="555"/>
      <c r="D378" s="413">
        <v>498</v>
      </c>
    </row>
    <row r="379" spans="1:4" ht="26.25" thickBot="1">
      <c r="A379" s="281"/>
      <c r="B379" s="282" t="s">
        <v>329</v>
      </c>
      <c r="C379" s="281"/>
      <c r="D379" s="283">
        <f>SUM(D362:D378)</f>
        <v>45489.97</v>
      </c>
    </row>
    <row r="380" spans="1:4">
      <c r="A380" s="307"/>
      <c r="B380" s="308"/>
      <c r="C380" s="307"/>
      <c r="D380" s="325"/>
    </row>
    <row r="381" spans="1:4" ht="13.5" thickBot="1">
      <c r="A381" s="276" t="s">
        <v>452</v>
      </c>
      <c r="B381" s="276"/>
      <c r="C381" s="276"/>
      <c r="D381" s="276"/>
    </row>
    <row r="382" spans="1:4" ht="13.5" thickBot="1">
      <c r="A382" s="318">
        <v>1</v>
      </c>
      <c r="B382" s="278" t="s">
        <v>453</v>
      </c>
      <c r="C382" s="53">
        <v>2013</v>
      </c>
      <c r="D382" s="279">
        <v>1469.28</v>
      </c>
    </row>
    <row r="383" spans="1:4" ht="13.5" thickBot="1">
      <c r="A383" s="318">
        <v>2</v>
      </c>
      <c r="B383" s="278" t="s">
        <v>453</v>
      </c>
      <c r="C383" s="53">
        <v>2013</v>
      </c>
      <c r="D383" s="279">
        <v>1469.28</v>
      </c>
    </row>
    <row r="384" spans="1:4" ht="26.25" thickBot="1">
      <c r="A384" s="281"/>
      <c r="B384" s="282" t="s">
        <v>329</v>
      </c>
      <c r="C384" s="281"/>
      <c r="D384" s="283">
        <v>2938.56</v>
      </c>
    </row>
    <row r="385" spans="1:4" ht="13.5" thickBot="1">
      <c r="A385" s="311"/>
      <c r="B385" s="312"/>
      <c r="C385" s="311"/>
      <c r="D385" s="350">
        <f>D379+D384</f>
        <v>48428.53</v>
      </c>
    </row>
    <row r="386" spans="1:4" ht="13.5" customHeight="1" thickBot="1">
      <c r="A386" s="311"/>
      <c r="B386" s="312"/>
      <c r="C386" s="311"/>
      <c r="D386" s="350"/>
    </row>
    <row r="387" spans="1:4" ht="12.75" customHeight="1">
      <c r="A387" s="664" t="s">
        <v>411</v>
      </c>
      <c r="B387" s="664"/>
      <c r="C387" s="664"/>
      <c r="D387" s="664"/>
    </row>
    <row r="388" spans="1:4">
      <c r="A388" s="665" t="s">
        <v>820</v>
      </c>
      <c r="B388" s="666"/>
      <c r="C388" s="666"/>
      <c r="D388" s="667"/>
    </row>
    <row r="389" spans="1:4" s="280" customFormat="1">
      <c r="A389" s="66">
        <v>1</v>
      </c>
      <c r="B389" s="175" t="s">
        <v>629</v>
      </c>
      <c r="C389" s="570">
        <v>2020</v>
      </c>
      <c r="D389" s="351">
        <v>464.96</v>
      </c>
    </row>
    <row r="390" spans="1:4" s="280" customFormat="1" ht="13.5" thickBot="1">
      <c r="A390" s="66">
        <v>2</v>
      </c>
      <c r="B390" s="175" t="s">
        <v>630</v>
      </c>
      <c r="C390" s="570">
        <v>2020</v>
      </c>
      <c r="D390" s="351">
        <v>899</v>
      </c>
    </row>
    <row r="391" spans="1:4" s="280" customFormat="1" ht="13.5" thickBot="1">
      <c r="A391" s="281"/>
      <c r="B391" s="320"/>
      <c r="C391" s="319"/>
      <c r="D391" s="321">
        <f>SUM(D389:D390)</f>
        <v>1363.96</v>
      </c>
    </row>
    <row r="392" spans="1:4" s="280" customFormat="1">
      <c r="A392" s="276" t="s">
        <v>452</v>
      </c>
      <c r="B392" s="276"/>
      <c r="C392" s="276"/>
      <c r="D392" s="276"/>
    </row>
    <row r="393" spans="1:4" s="280" customFormat="1">
      <c r="A393" s="352">
        <v>1</v>
      </c>
      <c r="B393" s="339" t="s">
        <v>627</v>
      </c>
      <c r="C393" s="341">
        <v>2020</v>
      </c>
      <c r="D393" s="508">
        <v>16150.85</v>
      </c>
    </row>
    <row r="394" spans="1:4" s="280" customFormat="1">
      <c r="A394" s="353">
        <v>2</v>
      </c>
      <c r="B394" s="339" t="s">
        <v>628</v>
      </c>
      <c r="C394" s="341">
        <v>2020</v>
      </c>
      <c r="D394" s="508">
        <v>869</v>
      </c>
    </row>
    <row r="395" spans="1:4" s="280" customFormat="1">
      <c r="A395" s="352">
        <v>3</v>
      </c>
      <c r="B395" s="339" t="s">
        <v>629</v>
      </c>
      <c r="C395" s="341">
        <v>2020</v>
      </c>
      <c r="D395" s="508">
        <v>464.96</v>
      </c>
    </row>
    <row r="396" spans="1:4" s="280" customFormat="1">
      <c r="A396" s="353">
        <v>4</v>
      </c>
      <c r="B396" s="339" t="s">
        <v>630</v>
      </c>
      <c r="C396" s="341">
        <v>2020</v>
      </c>
      <c r="D396" s="508">
        <v>899</v>
      </c>
    </row>
    <row r="397" spans="1:4" s="280" customFormat="1">
      <c r="A397" s="352">
        <v>5</v>
      </c>
      <c r="B397" s="339" t="s">
        <v>679</v>
      </c>
      <c r="C397" s="341">
        <v>2021</v>
      </c>
      <c r="D397" s="508">
        <v>617</v>
      </c>
    </row>
    <row r="398" spans="1:4" s="280" customFormat="1">
      <c r="A398" s="353">
        <v>6</v>
      </c>
      <c r="B398" s="339" t="s">
        <v>719</v>
      </c>
      <c r="C398" s="341">
        <v>2021</v>
      </c>
      <c r="D398" s="508">
        <v>4555</v>
      </c>
    </row>
    <row r="399" spans="1:4" s="280" customFormat="1">
      <c r="A399" s="352">
        <v>7</v>
      </c>
      <c r="B399" s="339" t="s">
        <v>770</v>
      </c>
      <c r="C399" s="341">
        <v>2022</v>
      </c>
      <c r="D399" s="508">
        <v>5000</v>
      </c>
    </row>
    <row r="400" spans="1:4" s="280" customFormat="1">
      <c r="A400" s="353">
        <v>8</v>
      </c>
      <c r="B400" s="339" t="s">
        <v>720</v>
      </c>
      <c r="C400" s="341">
        <v>2022</v>
      </c>
      <c r="D400" s="508">
        <v>2499</v>
      </c>
    </row>
    <row r="401" spans="1:4" s="280" customFormat="1">
      <c r="A401" s="352">
        <v>9</v>
      </c>
      <c r="B401" s="339" t="s">
        <v>771</v>
      </c>
      <c r="C401" s="341">
        <v>2022</v>
      </c>
      <c r="D401" s="508">
        <v>750.2</v>
      </c>
    </row>
    <row r="402" spans="1:4" s="280" customFormat="1">
      <c r="A402" s="353">
        <v>10</v>
      </c>
      <c r="B402" s="339" t="s">
        <v>721</v>
      </c>
      <c r="C402" s="341">
        <v>2022</v>
      </c>
      <c r="D402" s="508">
        <v>29120.25</v>
      </c>
    </row>
    <row r="403" spans="1:4" s="280" customFormat="1">
      <c r="A403" s="352">
        <v>11</v>
      </c>
      <c r="B403" s="339" t="s">
        <v>772</v>
      </c>
      <c r="C403" s="341">
        <v>2022</v>
      </c>
      <c r="D403" s="508">
        <v>340</v>
      </c>
    </row>
    <row r="404" spans="1:4" s="280" customFormat="1">
      <c r="A404" s="353">
        <v>12</v>
      </c>
      <c r="B404" s="339" t="s">
        <v>773</v>
      </c>
      <c r="C404" s="341">
        <v>2022</v>
      </c>
      <c r="D404" s="508">
        <v>18000</v>
      </c>
    </row>
    <row r="405" spans="1:4" s="280" customFormat="1">
      <c r="A405" s="352">
        <v>13</v>
      </c>
      <c r="B405" s="339" t="s">
        <v>774</v>
      </c>
      <c r="C405" s="341">
        <v>2022</v>
      </c>
      <c r="D405" s="508">
        <v>4029</v>
      </c>
    </row>
    <row r="406" spans="1:4" s="280" customFormat="1">
      <c r="A406" s="353">
        <v>14</v>
      </c>
      <c r="B406" s="339" t="s">
        <v>775</v>
      </c>
      <c r="C406" s="341">
        <v>2022</v>
      </c>
      <c r="D406" s="508">
        <v>1534.9</v>
      </c>
    </row>
    <row r="407" spans="1:4" s="280" customFormat="1">
      <c r="A407" s="352">
        <v>15</v>
      </c>
      <c r="B407" s="339" t="s">
        <v>776</v>
      </c>
      <c r="C407" s="341">
        <v>2022</v>
      </c>
      <c r="D407" s="508">
        <v>32000</v>
      </c>
    </row>
    <row r="408" spans="1:4" s="280" customFormat="1">
      <c r="A408" s="353">
        <v>16</v>
      </c>
      <c r="B408" s="339" t="s">
        <v>777</v>
      </c>
      <c r="C408" s="341">
        <v>2022</v>
      </c>
      <c r="D408" s="508">
        <v>6617.4</v>
      </c>
    </row>
    <row r="409" spans="1:4" s="280" customFormat="1">
      <c r="A409" s="352">
        <v>17</v>
      </c>
      <c r="B409" s="339" t="s">
        <v>778</v>
      </c>
      <c r="C409" s="341">
        <v>2022</v>
      </c>
      <c r="D409" s="508">
        <v>7072.5</v>
      </c>
    </row>
    <row r="410" spans="1:4" s="280" customFormat="1">
      <c r="A410" s="353">
        <v>18</v>
      </c>
      <c r="B410" s="339" t="s">
        <v>779</v>
      </c>
      <c r="C410" s="341">
        <v>2022</v>
      </c>
      <c r="D410" s="508">
        <v>77883.600000000006</v>
      </c>
    </row>
    <row r="411" spans="1:4" s="280" customFormat="1">
      <c r="A411" s="352">
        <v>19</v>
      </c>
      <c r="B411" s="339" t="s">
        <v>780</v>
      </c>
      <c r="C411" s="341">
        <v>2022</v>
      </c>
      <c r="D411" s="508">
        <v>14750</v>
      </c>
    </row>
    <row r="412" spans="1:4" s="280" customFormat="1">
      <c r="A412" s="353">
        <v>20</v>
      </c>
      <c r="B412" s="339" t="s">
        <v>781</v>
      </c>
      <c r="C412" s="341">
        <v>2023</v>
      </c>
      <c r="D412" s="508">
        <v>21756</v>
      </c>
    </row>
    <row r="413" spans="1:4" s="280" customFormat="1">
      <c r="A413" s="352">
        <v>21</v>
      </c>
      <c r="B413" s="339" t="s">
        <v>782</v>
      </c>
      <c r="C413" s="341">
        <v>2023</v>
      </c>
      <c r="D413" s="508">
        <v>1444.32</v>
      </c>
    </row>
    <row r="414" spans="1:4" s="280" customFormat="1">
      <c r="A414" s="353">
        <v>22</v>
      </c>
      <c r="B414" s="339" t="s">
        <v>783</v>
      </c>
      <c r="C414" s="341">
        <v>2023</v>
      </c>
      <c r="D414" s="508">
        <v>899</v>
      </c>
    </row>
    <row r="415" spans="1:4" s="280" customFormat="1">
      <c r="A415" s="352">
        <v>23</v>
      </c>
      <c r="B415" s="339" t="s">
        <v>784</v>
      </c>
      <c r="C415" s="341">
        <v>2023</v>
      </c>
      <c r="D415" s="508">
        <v>5550</v>
      </c>
    </row>
    <row r="416" spans="1:4" s="280" customFormat="1">
      <c r="A416" s="353">
        <v>24</v>
      </c>
      <c r="B416" s="339" t="s">
        <v>785</v>
      </c>
      <c r="C416" s="341">
        <v>2023</v>
      </c>
      <c r="D416" s="508">
        <v>50000.02</v>
      </c>
    </row>
    <row r="417" spans="1:4" s="280" customFormat="1">
      <c r="A417" s="352">
        <v>25</v>
      </c>
      <c r="B417" s="339" t="s">
        <v>786</v>
      </c>
      <c r="C417" s="341">
        <v>2023</v>
      </c>
      <c r="D417" s="508">
        <v>20149</v>
      </c>
    </row>
    <row r="418" spans="1:4" s="280" customFormat="1">
      <c r="A418" s="353">
        <v>26</v>
      </c>
      <c r="B418" s="339" t="s">
        <v>787</v>
      </c>
      <c r="C418" s="341">
        <v>2023</v>
      </c>
      <c r="D418" s="508">
        <v>6998.99</v>
      </c>
    </row>
    <row r="419" spans="1:4" s="280" customFormat="1">
      <c r="A419" s="352">
        <v>27</v>
      </c>
      <c r="B419" s="507" t="s">
        <v>788</v>
      </c>
      <c r="C419" s="506">
        <v>2023</v>
      </c>
      <c r="D419" s="571">
        <v>8849.85</v>
      </c>
    </row>
    <row r="420" spans="1:4" s="280" customFormat="1">
      <c r="A420" s="353">
        <v>28</v>
      </c>
      <c r="B420" s="175" t="s">
        <v>1144</v>
      </c>
      <c r="C420" s="570">
        <v>2023</v>
      </c>
      <c r="D420" s="351">
        <v>13161</v>
      </c>
    </row>
    <row r="421" spans="1:4" s="280" customFormat="1">
      <c r="A421" s="352">
        <v>29</v>
      </c>
      <c r="B421" s="175" t="s">
        <v>1145</v>
      </c>
      <c r="C421" s="570">
        <v>2023</v>
      </c>
      <c r="D421" s="351">
        <v>7626</v>
      </c>
    </row>
    <row r="422" spans="1:4" s="280" customFormat="1">
      <c r="A422" s="353">
        <v>30</v>
      </c>
      <c r="B422" s="568" t="s">
        <v>1078</v>
      </c>
      <c r="C422" s="569">
        <v>2023</v>
      </c>
      <c r="D422" s="580">
        <v>1914.63</v>
      </c>
    </row>
    <row r="423" spans="1:4" s="280" customFormat="1">
      <c r="A423" s="352">
        <v>31</v>
      </c>
      <c r="B423" s="184" t="s">
        <v>1079</v>
      </c>
      <c r="C423" s="509">
        <v>2023</v>
      </c>
      <c r="D423" s="500">
        <v>399</v>
      </c>
    </row>
    <row r="424" spans="1:4" s="280" customFormat="1">
      <c r="A424" s="353">
        <v>32</v>
      </c>
      <c r="B424" s="184" t="s">
        <v>1080</v>
      </c>
      <c r="C424" s="509">
        <v>2024</v>
      </c>
      <c r="D424" s="500">
        <v>399</v>
      </c>
    </row>
    <row r="425" spans="1:4" s="280" customFormat="1">
      <c r="A425" s="352">
        <v>33</v>
      </c>
      <c r="B425" s="184" t="s">
        <v>1146</v>
      </c>
      <c r="C425" s="574">
        <v>2024</v>
      </c>
      <c r="D425" s="500">
        <v>4674</v>
      </c>
    </row>
    <row r="426" spans="1:4" s="280" customFormat="1">
      <c r="A426" s="353">
        <v>34</v>
      </c>
      <c r="B426" s="184" t="s">
        <v>1147</v>
      </c>
      <c r="C426" s="574">
        <v>2024</v>
      </c>
      <c r="D426" s="500">
        <v>5900</v>
      </c>
    </row>
    <row r="427" spans="1:4" s="280" customFormat="1">
      <c r="A427" s="353"/>
      <c r="B427" s="339"/>
      <c r="C427" s="341"/>
      <c r="D427" s="354"/>
    </row>
    <row r="428" spans="1:4" s="280" customFormat="1" ht="13.5" thickBot="1">
      <c r="A428" s="319"/>
      <c r="B428" s="320"/>
      <c r="C428" s="319"/>
      <c r="D428" s="321">
        <f>SUM(D393:D427)</f>
        <v>372873.47</v>
      </c>
    </row>
    <row r="429" spans="1:4" s="280" customFormat="1">
      <c r="A429" s="355"/>
      <c r="B429" s="310" t="s">
        <v>582</v>
      </c>
      <c r="C429" s="355"/>
      <c r="D429" s="356">
        <f>D391+D428</f>
        <v>374237.43</v>
      </c>
    </row>
    <row r="431" spans="1:4" ht="21.75" customHeight="1">
      <c r="A431" s="307"/>
      <c r="B431" s="308" t="s">
        <v>427</v>
      </c>
      <c r="C431" s="307"/>
      <c r="D431" s="357">
        <f>SUM(D28+D33+D60+D67+D74+D98+D102+D131+D135+D189+D194+D197+D219+D223+D238+D242+D253+D256+D268+D272+D287+D311+D315+D327+D333+D349+D353+D358+D379+D384+D391+D428)</f>
        <v>1795139.3699999999</v>
      </c>
    </row>
    <row r="434" spans="1:4">
      <c r="D434" s="358"/>
    </row>
    <row r="437" spans="1:4" s="280" customFormat="1">
      <c r="A437" s="176"/>
      <c r="B437" s="176"/>
      <c r="C437" s="176"/>
      <c r="D437" s="176"/>
    </row>
    <row r="445" spans="1:4" s="280" customFormat="1">
      <c r="A445" s="176"/>
      <c r="B445" s="176"/>
      <c r="C445" s="176"/>
      <c r="D445" s="176"/>
    </row>
    <row r="517" ht="31.5" customHeight="1"/>
  </sheetData>
  <mergeCells count="35">
    <mergeCell ref="A39:B39"/>
    <mergeCell ref="A3:B3"/>
    <mergeCell ref="A4:D4"/>
    <mergeCell ref="A6:D6"/>
    <mergeCell ref="A29:D29"/>
    <mergeCell ref="A38:D38"/>
    <mergeCell ref="A220:D220"/>
    <mergeCell ref="A65:D65"/>
    <mergeCell ref="A70:D70"/>
    <mergeCell ref="B75:C75"/>
    <mergeCell ref="A76:D76"/>
    <mergeCell ref="A77:D77"/>
    <mergeCell ref="A99:D99"/>
    <mergeCell ref="A104:D104"/>
    <mergeCell ref="A132:D132"/>
    <mergeCell ref="A137:D137"/>
    <mergeCell ref="A190:D190"/>
    <mergeCell ref="A199:D199"/>
    <mergeCell ref="A335:D335"/>
    <mergeCell ref="A225:D225"/>
    <mergeCell ref="A239:D239"/>
    <mergeCell ref="A244:D244"/>
    <mergeCell ref="A254:D254"/>
    <mergeCell ref="A258:D258"/>
    <mergeCell ref="A269:D269"/>
    <mergeCell ref="A274:D274"/>
    <mergeCell ref="A289:D289"/>
    <mergeCell ref="A312:D312"/>
    <mergeCell ref="A317:D317"/>
    <mergeCell ref="A328:D328"/>
    <mergeCell ref="A350:D350"/>
    <mergeCell ref="A355:B355"/>
    <mergeCell ref="A360:D360"/>
    <mergeCell ref="A387:D387"/>
    <mergeCell ref="A388:D388"/>
  </mergeCells>
  <pageMargins left="0.7" right="0.7" top="0.75" bottom="0.75" header="0.3" footer="0.3"/>
  <pageSetup paperSize="9" scale="4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16FF7-4EF6-45A0-B94A-F4F6906E2258}">
  <sheetPr>
    <pageSetUpPr fitToPage="1"/>
  </sheetPr>
  <dimension ref="A1:F17"/>
  <sheetViews>
    <sheetView zoomScale="85" zoomScaleNormal="85" workbookViewId="0"/>
  </sheetViews>
  <sheetFormatPr defaultColWidth="9.140625" defaultRowHeight="12.75"/>
  <cols>
    <col min="1" max="1" width="5" style="56" customWidth="1"/>
    <col min="2" max="2" width="31.7109375" style="56" customWidth="1"/>
    <col min="3" max="3" width="35" style="56" customWidth="1"/>
    <col min="4" max="4" width="33.7109375" style="56" customWidth="1"/>
    <col min="5" max="5" width="35" style="56" customWidth="1"/>
    <col min="6" max="16384" width="9.140625" style="56"/>
  </cols>
  <sheetData>
    <row r="1" spans="1:6">
      <c r="A1" s="197" t="s">
        <v>924</v>
      </c>
    </row>
    <row r="2" spans="1:6">
      <c r="A2" s="198"/>
      <c r="B2" s="199" t="s">
        <v>818</v>
      </c>
      <c r="C2" s="198"/>
      <c r="D2" s="198"/>
      <c r="E2" s="198"/>
    </row>
    <row r="3" spans="1:6" ht="72" customHeight="1">
      <c r="A3" s="689" t="s">
        <v>817</v>
      </c>
      <c r="B3" s="690"/>
      <c r="C3" s="690"/>
      <c r="D3" s="690"/>
      <c r="E3" s="691"/>
    </row>
    <row r="4" spans="1:6" ht="38.25">
      <c r="A4" s="201" t="s">
        <v>342</v>
      </c>
      <c r="B4" s="202" t="s">
        <v>369</v>
      </c>
      <c r="C4" s="202" t="s">
        <v>343</v>
      </c>
      <c r="D4" s="202" t="s">
        <v>344</v>
      </c>
      <c r="E4" s="202" t="s">
        <v>345</v>
      </c>
    </row>
    <row r="5" spans="1:6" s="203" customFormat="1" ht="20.25" customHeight="1">
      <c r="A5" s="693" t="s">
        <v>379</v>
      </c>
      <c r="B5" s="693"/>
      <c r="C5" s="693"/>
      <c r="D5" s="693"/>
      <c r="E5" s="694"/>
    </row>
    <row r="6" spans="1:6" ht="45" customHeight="1">
      <c r="A6" s="201">
        <v>1</v>
      </c>
      <c r="B6" s="53" t="s">
        <v>346</v>
      </c>
      <c r="C6" s="204">
        <v>120000</v>
      </c>
      <c r="D6" s="204">
        <v>80000</v>
      </c>
      <c r="E6" s="204">
        <v>120000</v>
      </c>
      <c r="F6" s="539"/>
    </row>
    <row r="7" spans="1:6" ht="15" customHeight="1">
      <c r="A7" s="693" t="s">
        <v>165</v>
      </c>
      <c r="B7" s="693"/>
      <c r="C7" s="693"/>
      <c r="D7" s="693"/>
      <c r="E7" s="694"/>
      <c r="F7" s="539"/>
    </row>
    <row r="8" spans="1:6">
      <c r="A8" s="201">
        <v>1</v>
      </c>
      <c r="B8" s="53" t="s">
        <v>347</v>
      </c>
      <c r="C8" s="430">
        <v>4000</v>
      </c>
      <c r="D8" s="430">
        <v>10000</v>
      </c>
      <c r="E8" s="430">
        <v>10000</v>
      </c>
      <c r="F8" s="539"/>
    </row>
    <row r="9" spans="1:6">
      <c r="A9" s="693" t="s">
        <v>135</v>
      </c>
      <c r="B9" s="693"/>
      <c r="C9" s="693"/>
      <c r="D9" s="693"/>
      <c r="E9" s="694"/>
      <c r="F9" s="539"/>
    </row>
    <row r="10" spans="1:6" s="159" customFormat="1" ht="31.9" customHeight="1">
      <c r="A10" s="205">
        <v>1</v>
      </c>
      <c r="B10" s="206" t="s">
        <v>455</v>
      </c>
      <c r="C10" s="207">
        <v>2000</v>
      </c>
      <c r="D10" s="207">
        <v>2000</v>
      </c>
      <c r="E10" s="207">
        <v>2000</v>
      </c>
      <c r="F10" s="540"/>
    </row>
    <row r="11" spans="1:6">
      <c r="A11" s="693" t="s">
        <v>467</v>
      </c>
      <c r="B11" s="693"/>
      <c r="C11" s="693"/>
      <c r="D11" s="693"/>
      <c r="E11" s="694"/>
      <c r="F11" s="539"/>
    </row>
    <row r="12" spans="1:6" s="159" customFormat="1" ht="25.5">
      <c r="A12" s="205">
        <v>1</v>
      </c>
      <c r="B12" s="206" t="s">
        <v>468</v>
      </c>
      <c r="C12" s="207">
        <v>1000</v>
      </c>
      <c r="D12" s="207">
        <v>1000</v>
      </c>
      <c r="E12" s="207">
        <v>1000</v>
      </c>
      <c r="F12" s="540"/>
    </row>
    <row r="13" spans="1:6">
      <c r="A13" s="693" t="s">
        <v>466</v>
      </c>
      <c r="B13" s="693"/>
      <c r="C13" s="693"/>
      <c r="D13" s="693"/>
      <c r="E13" s="694"/>
      <c r="F13" s="539"/>
    </row>
    <row r="14" spans="1:6" s="159" customFormat="1" ht="25.5">
      <c r="A14" s="208">
        <v>1</v>
      </c>
      <c r="B14" s="206" t="s">
        <v>468</v>
      </c>
      <c r="C14" s="207">
        <v>1000</v>
      </c>
      <c r="D14" s="207">
        <v>1000</v>
      </c>
      <c r="E14" s="207">
        <v>1000</v>
      </c>
      <c r="F14" s="540"/>
    </row>
    <row r="15" spans="1:6" s="159" customFormat="1">
      <c r="A15" s="693" t="s">
        <v>611</v>
      </c>
      <c r="B15" s="693"/>
      <c r="C15" s="693"/>
      <c r="D15" s="693"/>
      <c r="E15" s="694"/>
      <c r="F15" s="540"/>
    </row>
    <row r="16" spans="1:6" s="159" customFormat="1" ht="25.5">
      <c r="A16" s="209">
        <v>1</v>
      </c>
      <c r="B16" s="210" t="s">
        <v>468</v>
      </c>
      <c r="C16" s="211">
        <v>1000</v>
      </c>
      <c r="D16" s="211">
        <v>1000</v>
      </c>
      <c r="E16" s="211">
        <v>1000</v>
      </c>
      <c r="F16" s="540"/>
    </row>
    <row r="17" spans="1:5" s="58" customFormat="1" ht="27" customHeight="1">
      <c r="A17" s="692" t="s">
        <v>315</v>
      </c>
      <c r="B17" s="692"/>
      <c r="C17" s="212">
        <f>SUM(C6:C16)</f>
        <v>129000</v>
      </c>
      <c r="D17" s="212">
        <f>SUM(D6:D16)</f>
        <v>95000</v>
      </c>
      <c r="E17" s="212">
        <f>SUM(E6:E16)</f>
        <v>135000</v>
      </c>
    </row>
  </sheetData>
  <mergeCells count="8">
    <mergeCell ref="A3:E3"/>
    <mergeCell ref="A17:B17"/>
    <mergeCell ref="A9:E9"/>
    <mergeCell ref="A11:E11"/>
    <mergeCell ref="A13:E13"/>
    <mergeCell ref="A15:E15"/>
    <mergeCell ref="A5:E5"/>
    <mergeCell ref="A7:E7"/>
  </mergeCells>
  <phoneticPr fontId="0" type="noConversion"/>
  <pageMargins left="0.7" right="0.7" top="0.75" bottom="0.75" header="0.3" footer="0.3"/>
  <pageSetup paperSize="9" scale="9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5D1D4-5284-4358-A75E-3C83758809C0}">
  <dimension ref="A1:J66"/>
  <sheetViews>
    <sheetView topLeftCell="A13" zoomScale="90" zoomScaleNormal="90" workbookViewId="0">
      <selection activeCell="G13" sqref="G13"/>
    </sheetView>
  </sheetViews>
  <sheetFormatPr defaultRowHeight="12.75"/>
  <cols>
    <col min="1" max="1" width="5.140625" style="56" customWidth="1"/>
    <col min="2" max="2" width="22.28515625" style="219" customWidth="1"/>
    <col min="3" max="3" width="14.85546875" style="56" customWidth="1"/>
    <col min="4" max="4" width="14.140625" style="56" customWidth="1"/>
    <col min="5" max="5" width="14.28515625" style="56" customWidth="1"/>
    <col min="6" max="6" width="12.5703125" style="56" customWidth="1"/>
    <col min="7" max="7" width="18.7109375" style="56" customWidth="1"/>
    <col min="8" max="8" width="19.140625" style="56" customWidth="1"/>
    <col min="9" max="9" width="35.5703125" style="56" customWidth="1"/>
    <col min="10" max="10" width="48" style="56" bestFit="1" customWidth="1"/>
    <col min="11" max="256" width="9.140625" style="56"/>
    <col min="257" max="257" width="5.140625" style="56" customWidth="1"/>
    <col min="258" max="258" width="22.28515625" style="56" customWidth="1"/>
    <col min="259" max="259" width="14.85546875" style="56" customWidth="1"/>
    <col min="260" max="260" width="14.140625" style="56" customWidth="1"/>
    <col min="261" max="261" width="14.28515625" style="56" customWidth="1"/>
    <col min="262" max="262" width="12.5703125" style="56" customWidth="1"/>
    <col min="263" max="263" width="18.7109375" style="56" customWidth="1"/>
    <col min="264" max="264" width="19.140625" style="56" customWidth="1"/>
    <col min="265" max="265" width="35.5703125" style="56" customWidth="1"/>
    <col min="266" max="266" width="48" style="56" bestFit="1" customWidth="1"/>
    <col min="267" max="512" width="9.140625" style="56"/>
    <col min="513" max="513" width="5.140625" style="56" customWidth="1"/>
    <col min="514" max="514" width="22.28515625" style="56" customWidth="1"/>
    <col min="515" max="515" width="14.85546875" style="56" customWidth="1"/>
    <col min="516" max="516" width="14.140625" style="56" customWidth="1"/>
    <col min="517" max="517" width="14.28515625" style="56" customWidth="1"/>
    <col min="518" max="518" width="12.5703125" style="56" customWidth="1"/>
    <col min="519" max="519" width="18.7109375" style="56" customWidth="1"/>
    <col min="520" max="520" width="19.140625" style="56" customWidth="1"/>
    <col min="521" max="521" width="35.5703125" style="56" customWidth="1"/>
    <col min="522" max="522" width="48" style="56" bestFit="1" customWidth="1"/>
    <col min="523" max="768" width="9.140625" style="56"/>
    <col min="769" max="769" width="5.140625" style="56" customWidth="1"/>
    <col min="770" max="770" width="22.28515625" style="56" customWidth="1"/>
    <col min="771" max="771" width="14.85546875" style="56" customWidth="1"/>
    <col min="772" max="772" width="14.140625" style="56" customWidth="1"/>
    <col min="773" max="773" width="14.28515625" style="56" customWidth="1"/>
    <col min="774" max="774" width="12.5703125" style="56" customWidth="1"/>
    <col min="775" max="775" width="18.7109375" style="56" customWidth="1"/>
    <col min="776" max="776" width="19.140625" style="56" customWidth="1"/>
    <col min="777" max="777" width="35.5703125" style="56" customWidth="1"/>
    <col min="778" max="778" width="48" style="56" bestFit="1" customWidth="1"/>
    <col min="779" max="1024" width="9.140625" style="56"/>
    <col min="1025" max="1025" width="5.140625" style="56" customWidth="1"/>
    <col min="1026" max="1026" width="22.28515625" style="56" customWidth="1"/>
    <col min="1027" max="1027" width="14.85546875" style="56" customWidth="1"/>
    <col min="1028" max="1028" width="14.140625" style="56" customWidth="1"/>
    <col min="1029" max="1029" width="14.28515625" style="56" customWidth="1"/>
    <col min="1030" max="1030" width="12.5703125" style="56" customWidth="1"/>
    <col min="1031" max="1031" width="18.7109375" style="56" customWidth="1"/>
    <col min="1032" max="1032" width="19.140625" style="56" customWidth="1"/>
    <col min="1033" max="1033" width="35.5703125" style="56" customWidth="1"/>
    <col min="1034" max="1034" width="48" style="56" bestFit="1" customWidth="1"/>
    <col min="1035" max="1280" width="9.140625" style="56"/>
    <col min="1281" max="1281" width="5.140625" style="56" customWidth="1"/>
    <col min="1282" max="1282" width="22.28515625" style="56" customWidth="1"/>
    <col min="1283" max="1283" width="14.85546875" style="56" customWidth="1"/>
    <col min="1284" max="1284" width="14.140625" style="56" customWidth="1"/>
    <col min="1285" max="1285" width="14.28515625" style="56" customWidth="1"/>
    <col min="1286" max="1286" width="12.5703125" style="56" customWidth="1"/>
    <col min="1287" max="1287" width="18.7109375" style="56" customWidth="1"/>
    <col min="1288" max="1288" width="19.140625" style="56" customWidth="1"/>
    <col min="1289" max="1289" width="35.5703125" style="56" customWidth="1"/>
    <col min="1290" max="1290" width="48" style="56" bestFit="1" customWidth="1"/>
    <col min="1291" max="1536" width="9.140625" style="56"/>
    <col min="1537" max="1537" width="5.140625" style="56" customWidth="1"/>
    <col min="1538" max="1538" width="22.28515625" style="56" customWidth="1"/>
    <col min="1539" max="1539" width="14.85546875" style="56" customWidth="1"/>
    <col min="1540" max="1540" width="14.140625" style="56" customWidth="1"/>
    <col min="1541" max="1541" width="14.28515625" style="56" customWidth="1"/>
    <col min="1542" max="1542" width="12.5703125" style="56" customWidth="1"/>
    <col min="1543" max="1543" width="18.7109375" style="56" customWidth="1"/>
    <col min="1544" max="1544" width="19.140625" style="56" customWidth="1"/>
    <col min="1545" max="1545" width="35.5703125" style="56" customWidth="1"/>
    <col min="1546" max="1546" width="48" style="56" bestFit="1" customWidth="1"/>
    <col min="1547" max="1792" width="9.140625" style="56"/>
    <col min="1793" max="1793" width="5.140625" style="56" customWidth="1"/>
    <col min="1794" max="1794" width="22.28515625" style="56" customWidth="1"/>
    <col min="1795" max="1795" width="14.85546875" style="56" customWidth="1"/>
    <col min="1796" max="1796" width="14.140625" style="56" customWidth="1"/>
    <col min="1797" max="1797" width="14.28515625" style="56" customWidth="1"/>
    <col min="1798" max="1798" width="12.5703125" style="56" customWidth="1"/>
    <col min="1799" max="1799" width="18.7109375" style="56" customWidth="1"/>
    <col min="1800" max="1800" width="19.140625" style="56" customWidth="1"/>
    <col min="1801" max="1801" width="35.5703125" style="56" customWidth="1"/>
    <col min="1802" max="1802" width="48" style="56" bestFit="1" customWidth="1"/>
    <col min="1803" max="2048" width="9.140625" style="56"/>
    <col min="2049" max="2049" width="5.140625" style="56" customWidth="1"/>
    <col min="2050" max="2050" width="22.28515625" style="56" customWidth="1"/>
    <col min="2051" max="2051" width="14.85546875" style="56" customWidth="1"/>
    <col min="2052" max="2052" width="14.140625" style="56" customWidth="1"/>
    <col min="2053" max="2053" width="14.28515625" style="56" customWidth="1"/>
    <col min="2054" max="2054" width="12.5703125" style="56" customWidth="1"/>
    <col min="2055" max="2055" width="18.7109375" style="56" customWidth="1"/>
    <col min="2056" max="2056" width="19.140625" style="56" customWidth="1"/>
    <col min="2057" max="2057" width="35.5703125" style="56" customWidth="1"/>
    <col min="2058" max="2058" width="48" style="56" bestFit="1" customWidth="1"/>
    <col min="2059" max="2304" width="9.140625" style="56"/>
    <col min="2305" max="2305" width="5.140625" style="56" customWidth="1"/>
    <col min="2306" max="2306" width="22.28515625" style="56" customWidth="1"/>
    <col min="2307" max="2307" width="14.85546875" style="56" customWidth="1"/>
    <col min="2308" max="2308" width="14.140625" style="56" customWidth="1"/>
    <col min="2309" max="2309" width="14.28515625" style="56" customWidth="1"/>
    <col min="2310" max="2310" width="12.5703125" style="56" customWidth="1"/>
    <col min="2311" max="2311" width="18.7109375" style="56" customWidth="1"/>
    <col min="2312" max="2312" width="19.140625" style="56" customWidth="1"/>
    <col min="2313" max="2313" width="35.5703125" style="56" customWidth="1"/>
    <col min="2314" max="2314" width="48" style="56" bestFit="1" customWidth="1"/>
    <col min="2315" max="2560" width="9.140625" style="56"/>
    <col min="2561" max="2561" width="5.140625" style="56" customWidth="1"/>
    <col min="2562" max="2562" width="22.28515625" style="56" customWidth="1"/>
    <col min="2563" max="2563" width="14.85546875" style="56" customWidth="1"/>
    <col min="2564" max="2564" width="14.140625" style="56" customWidth="1"/>
    <col min="2565" max="2565" width="14.28515625" style="56" customWidth="1"/>
    <col min="2566" max="2566" width="12.5703125" style="56" customWidth="1"/>
    <col min="2567" max="2567" width="18.7109375" style="56" customWidth="1"/>
    <col min="2568" max="2568" width="19.140625" style="56" customWidth="1"/>
    <col min="2569" max="2569" width="35.5703125" style="56" customWidth="1"/>
    <col min="2570" max="2570" width="48" style="56" bestFit="1" customWidth="1"/>
    <col min="2571" max="2816" width="9.140625" style="56"/>
    <col min="2817" max="2817" width="5.140625" style="56" customWidth="1"/>
    <col min="2818" max="2818" width="22.28515625" style="56" customWidth="1"/>
    <col min="2819" max="2819" width="14.85546875" style="56" customWidth="1"/>
    <col min="2820" max="2820" width="14.140625" style="56" customWidth="1"/>
    <col min="2821" max="2821" width="14.28515625" style="56" customWidth="1"/>
    <col min="2822" max="2822" width="12.5703125" style="56" customWidth="1"/>
    <col min="2823" max="2823" width="18.7109375" style="56" customWidth="1"/>
    <col min="2824" max="2824" width="19.140625" style="56" customWidth="1"/>
    <col min="2825" max="2825" width="35.5703125" style="56" customWidth="1"/>
    <col min="2826" max="2826" width="48" style="56" bestFit="1" customWidth="1"/>
    <col min="2827" max="3072" width="9.140625" style="56"/>
    <col min="3073" max="3073" width="5.140625" style="56" customWidth="1"/>
    <col min="3074" max="3074" width="22.28515625" style="56" customWidth="1"/>
    <col min="3075" max="3075" width="14.85546875" style="56" customWidth="1"/>
    <col min="3076" max="3076" width="14.140625" style="56" customWidth="1"/>
    <col min="3077" max="3077" width="14.28515625" style="56" customWidth="1"/>
    <col min="3078" max="3078" width="12.5703125" style="56" customWidth="1"/>
    <col min="3079" max="3079" width="18.7109375" style="56" customWidth="1"/>
    <col min="3080" max="3080" width="19.140625" style="56" customWidth="1"/>
    <col min="3081" max="3081" width="35.5703125" style="56" customWidth="1"/>
    <col min="3082" max="3082" width="48" style="56" bestFit="1" customWidth="1"/>
    <col min="3083" max="3328" width="9.140625" style="56"/>
    <col min="3329" max="3329" width="5.140625" style="56" customWidth="1"/>
    <col min="3330" max="3330" width="22.28515625" style="56" customWidth="1"/>
    <col min="3331" max="3331" width="14.85546875" style="56" customWidth="1"/>
    <col min="3332" max="3332" width="14.140625" style="56" customWidth="1"/>
    <col min="3333" max="3333" width="14.28515625" style="56" customWidth="1"/>
    <col min="3334" max="3334" width="12.5703125" style="56" customWidth="1"/>
    <col min="3335" max="3335" width="18.7109375" style="56" customWidth="1"/>
    <col min="3336" max="3336" width="19.140625" style="56" customWidth="1"/>
    <col min="3337" max="3337" width="35.5703125" style="56" customWidth="1"/>
    <col min="3338" max="3338" width="48" style="56" bestFit="1" customWidth="1"/>
    <col min="3339" max="3584" width="9.140625" style="56"/>
    <col min="3585" max="3585" width="5.140625" style="56" customWidth="1"/>
    <col min="3586" max="3586" width="22.28515625" style="56" customWidth="1"/>
    <col min="3587" max="3587" width="14.85546875" style="56" customWidth="1"/>
    <col min="3588" max="3588" width="14.140625" style="56" customWidth="1"/>
    <col min="3589" max="3589" width="14.28515625" style="56" customWidth="1"/>
    <col min="3590" max="3590" width="12.5703125" style="56" customWidth="1"/>
    <col min="3591" max="3591" width="18.7109375" style="56" customWidth="1"/>
    <col min="3592" max="3592" width="19.140625" style="56" customWidth="1"/>
    <col min="3593" max="3593" width="35.5703125" style="56" customWidth="1"/>
    <col min="3594" max="3594" width="48" style="56" bestFit="1" customWidth="1"/>
    <col min="3595" max="3840" width="9.140625" style="56"/>
    <col min="3841" max="3841" width="5.140625" style="56" customWidth="1"/>
    <col min="3842" max="3842" width="22.28515625" style="56" customWidth="1"/>
    <col min="3843" max="3843" width="14.85546875" style="56" customWidth="1"/>
    <col min="3844" max="3844" width="14.140625" style="56" customWidth="1"/>
    <col min="3845" max="3845" width="14.28515625" style="56" customWidth="1"/>
    <col min="3846" max="3846" width="12.5703125" style="56" customWidth="1"/>
    <col min="3847" max="3847" width="18.7109375" style="56" customWidth="1"/>
    <col min="3848" max="3848" width="19.140625" style="56" customWidth="1"/>
    <col min="3849" max="3849" width="35.5703125" style="56" customWidth="1"/>
    <col min="3850" max="3850" width="48" style="56" bestFit="1" customWidth="1"/>
    <col min="3851" max="4096" width="9.140625" style="56"/>
    <col min="4097" max="4097" width="5.140625" style="56" customWidth="1"/>
    <col min="4098" max="4098" width="22.28515625" style="56" customWidth="1"/>
    <col min="4099" max="4099" width="14.85546875" style="56" customWidth="1"/>
    <col min="4100" max="4100" width="14.140625" style="56" customWidth="1"/>
    <col min="4101" max="4101" width="14.28515625" style="56" customWidth="1"/>
    <col min="4102" max="4102" width="12.5703125" style="56" customWidth="1"/>
    <col min="4103" max="4103" width="18.7109375" style="56" customWidth="1"/>
    <col min="4104" max="4104" width="19.140625" style="56" customWidth="1"/>
    <col min="4105" max="4105" width="35.5703125" style="56" customWidth="1"/>
    <col min="4106" max="4106" width="48" style="56" bestFit="1" customWidth="1"/>
    <col min="4107" max="4352" width="9.140625" style="56"/>
    <col min="4353" max="4353" width="5.140625" style="56" customWidth="1"/>
    <col min="4354" max="4354" width="22.28515625" style="56" customWidth="1"/>
    <col min="4355" max="4355" width="14.85546875" style="56" customWidth="1"/>
    <col min="4356" max="4356" width="14.140625" style="56" customWidth="1"/>
    <col min="4357" max="4357" width="14.28515625" style="56" customWidth="1"/>
    <col min="4358" max="4358" width="12.5703125" style="56" customWidth="1"/>
    <col min="4359" max="4359" width="18.7109375" style="56" customWidth="1"/>
    <col min="4360" max="4360" width="19.140625" style="56" customWidth="1"/>
    <col min="4361" max="4361" width="35.5703125" style="56" customWidth="1"/>
    <col min="4362" max="4362" width="48" style="56" bestFit="1" customWidth="1"/>
    <col min="4363" max="4608" width="9.140625" style="56"/>
    <col min="4609" max="4609" width="5.140625" style="56" customWidth="1"/>
    <col min="4610" max="4610" width="22.28515625" style="56" customWidth="1"/>
    <col min="4611" max="4611" width="14.85546875" style="56" customWidth="1"/>
    <col min="4612" max="4612" width="14.140625" style="56" customWidth="1"/>
    <col min="4613" max="4613" width="14.28515625" style="56" customWidth="1"/>
    <col min="4614" max="4614" width="12.5703125" style="56" customWidth="1"/>
    <col min="4615" max="4615" width="18.7109375" style="56" customWidth="1"/>
    <col min="4616" max="4616" width="19.140625" style="56" customWidth="1"/>
    <col min="4617" max="4617" width="35.5703125" style="56" customWidth="1"/>
    <col min="4618" max="4618" width="48" style="56" bestFit="1" customWidth="1"/>
    <col min="4619" max="4864" width="9.140625" style="56"/>
    <col min="4865" max="4865" width="5.140625" style="56" customWidth="1"/>
    <col min="4866" max="4866" width="22.28515625" style="56" customWidth="1"/>
    <col min="4867" max="4867" width="14.85546875" style="56" customWidth="1"/>
    <col min="4868" max="4868" width="14.140625" style="56" customWidth="1"/>
    <col min="4869" max="4869" width="14.28515625" style="56" customWidth="1"/>
    <col min="4870" max="4870" width="12.5703125" style="56" customWidth="1"/>
    <col min="4871" max="4871" width="18.7109375" style="56" customWidth="1"/>
    <col min="4872" max="4872" width="19.140625" style="56" customWidth="1"/>
    <col min="4873" max="4873" width="35.5703125" style="56" customWidth="1"/>
    <col min="4874" max="4874" width="48" style="56" bestFit="1" customWidth="1"/>
    <col min="4875" max="5120" width="9.140625" style="56"/>
    <col min="5121" max="5121" width="5.140625" style="56" customWidth="1"/>
    <col min="5122" max="5122" width="22.28515625" style="56" customWidth="1"/>
    <col min="5123" max="5123" width="14.85546875" style="56" customWidth="1"/>
    <col min="5124" max="5124" width="14.140625" style="56" customWidth="1"/>
    <col min="5125" max="5125" width="14.28515625" style="56" customWidth="1"/>
    <col min="5126" max="5126" width="12.5703125" style="56" customWidth="1"/>
    <col min="5127" max="5127" width="18.7109375" style="56" customWidth="1"/>
    <col min="5128" max="5128" width="19.140625" style="56" customWidth="1"/>
    <col min="5129" max="5129" width="35.5703125" style="56" customWidth="1"/>
    <col min="5130" max="5130" width="48" style="56" bestFit="1" customWidth="1"/>
    <col min="5131" max="5376" width="9.140625" style="56"/>
    <col min="5377" max="5377" width="5.140625" style="56" customWidth="1"/>
    <col min="5378" max="5378" width="22.28515625" style="56" customWidth="1"/>
    <col min="5379" max="5379" width="14.85546875" style="56" customWidth="1"/>
    <col min="5380" max="5380" width="14.140625" style="56" customWidth="1"/>
    <col min="5381" max="5381" width="14.28515625" style="56" customWidth="1"/>
    <col min="5382" max="5382" width="12.5703125" style="56" customWidth="1"/>
    <col min="5383" max="5383" width="18.7109375" style="56" customWidth="1"/>
    <col min="5384" max="5384" width="19.140625" style="56" customWidth="1"/>
    <col min="5385" max="5385" width="35.5703125" style="56" customWidth="1"/>
    <col min="5386" max="5386" width="48" style="56" bestFit="1" customWidth="1"/>
    <col min="5387" max="5632" width="9.140625" style="56"/>
    <col min="5633" max="5633" width="5.140625" style="56" customWidth="1"/>
    <col min="5634" max="5634" width="22.28515625" style="56" customWidth="1"/>
    <col min="5635" max="5635" width="14.85546875" style="56" customWidth="1"/>
    <col min="5636" max="5636" width="14.140625" style="56" customWidth="1"/>
    <col min="5637" max="5637" width="14.28515625" style="56" customWidth="1"/>
    <col min="5638" max="5638" width="12.5703125" style="56" customWidth="1"/>
    <col min="5639" max="5639" width="18.7109375" style="56" customWidth="1"/>
    <col min="5640" max="5640" width="19.140625" style="56" customWidth="1"/>
    <col min="5641" max="5641" width="35.5703125" style="56" customWidth="1"/>
    <col min="5642" max="5642" width="48" style="56" bestFit="1" customWidth="1"/>
    <col min="5643" max="5888" width="9.140625" style="56"/>
    <col min="5889" max="5889" width="5.140625" style="56" customWidth="1"/>
    <col min="5890" max="5890" width="22.28515625" style="56" customWidth="1"/>
    <col min="5891" max="5891" width="14.85546875" style="56" customWidth="1"/>
    <col min="5892" max="5892" width="14.140625" style="56" customWidth="1"/>
    <col min="5893" max="5893" width="14.28515625" style="56" customWidth="1"/>
    <col min="5894" max="5894" width="12.5703125" style="56" customWidth="1"/>
    <col min="5895" max="5895" width="18.7109375" style="56" customWidth="1"/>
    <col min="5896" max="5896" width="19.140625" style="56" customWidth="1"/>
    <col min="5897" max="5897" width="35.5703125" style="56" customWidth="1"/>
    <col min="5898" max="5898" width="48" style="56" bestFit="1" customWidth="1"/>
    <col min="5899" max="6144" width="9.140625" style="56"/>
    <col min="6145" max="6145" width="5.140625" style="56" customWidth="1"/>
    <col min="6146" max="6146" width="22.28515625" style="56" customWidth="1"/>
    <col min="6147" max="6147" width="14.85546875" style="56" customWidth="1"/>
    <col min="6148" max="6148" width="14.140625" style="56" customWidth="1"/>
    <col min="6149" max="6149" width="14.28515625" style="56" customWidth="1"/>
    <col min="6150" max="6150" width="12.5703125" style="56" customWidth="1"/>
    <col min="6151" max="6151" width="18.7109375" style="56" customWidth="1"/>
    <col min="6152" max="6152" width="19.140625" style="56" customWidth="1"/>
    <col min="6153" max="6153" width="35.5703125" style="56" customWidth="1"/>
    <col min="6154" max="6154" width="48" style="56" bestFit="1" customWidth="1"/>
    <col min="6155" max="6400" width="9.140625" style="56"/>
    <col min="6401" max="6401" width="5.140625" style="56" customWidth="1"/>
    <col min="6402" max="6402" width="22.28515625" style="56" customWidth="1"/>
    <col min="6403" max="6403" width="14.85546875" style="56" customWidth="1"/>
    <col min="6404" max="6404" width="14.140625" style="56" customWidth="1"/>
    <col min="6405" max="6405" width="14.28515625" style="56" customWidth="1"/>
    <col min="6406" max="6406" width="12.5703125" style="56" customWidth="1"/>
    <col min="6407" max="6407" width="18.7109375" style="56" customWidth="1"/>
    <col min="6408" max="6408" width="19.140625" style="56" customWidth="1"/>
    <col min="6409" max="6409" width="35.5703125" style="56" customWidth="1"/>
    <col min="6410" max="6410" width="48" style="56" bestFit="1" customWidth="1"/>
    <col min="6411" max="6656" width="9.140625" style="56"/>
    <col min="6657" max="6657" width="5.140625" style="56" customWidth="1"/>
    <col min="6658" max="6658" width="22.28515625" style="56" customWidth="1"/>
    <col min="6659" max="6659" width="14.85546875" style="56" customWidth="1"/>
    <col min="6660" max="6660" width="14.140625" style="56" customWidth="1"/>
    <col min="6661" max="6661" width="14.28515625" style="56" customWidth="1"/>
    <col min="6662" max="6662" width="12.5703125" style="56" customWidth="1"/>
    <col min="6663" max="6663" width="18.7109375" style="56" customWidth="1"/>
    <col min="6664" max="6664" width="19.140625" style="56" customWidth="1"/>
    <col min="6665" max="6665" width="35.5703125" style="56" customWidth="1"/>
    <col min="6666" max="6666" width="48" style="56" bestFit="1" customWidth="1"/>
    <col min="6667" max="6912" width="9.140625" style="56"/>
    <col min="6913" max="6913" width="5.140625" style="56" customWidth="1"/>
    <col min="6914" max="6914" width="22.28515625" style="56" customWidth="1"/>
    <col min="6915" max="6915" width="14.85546875" style="56" customWidth="1"/>
    <col min="6916" max="6916" width="14.140625" style="56" customWidth="1"/>
    <col min="6917" max="6917" width="14.28515625" style="56" customWidth="1"/>
    <col min="6918" max="6918" width="12.5703125" style="56" customWidth="1"/>
    <col min="6919" max="6919" width="18.7109375" style="56" customWidth="1"/>
    <col min="6920" max="6920" width="19.140625" style="56" customWidth="1"/>
    <col min="6921" max="6921" width="35.5703125" style="56" customWidth="1"/>
    <col min="6922" max="6922" width="48" style="56" bestFit="1" customWidth="1"/>
    <col min="6923" max="7168" width="9.140625" style="56"/>
    <col min="7169" max="7169" width="5.140625" style="56" customWidth="1"/>
    <col min="7170" max="7170" width="22.28515625" style="56" customWidth="1"/>
    <col min="7171" max="7171" width="14.85546875" style="56" customWidth="1"/>
    <col min="7172" max="7172" width="14.140625" style="56" customWidth="1"/>
    <col min="7173" max="7173" width="14.28515625" style="56" customWidth="1"/>
    <col min="7174" max="7174" width="12.5703125" style="56" customWidth="1"/>
    <col min="7175" max="7175" width="18.7109375" style="56" customWidth="1"/>
    <col min="7176" max="7176" width="19.140625" style="56" customWidth="1"/>
    <col min="7177" max="7177" width="35.5703125" style="56" customWidth="1"/>
    <col min="7178" max="7178" width="48" style="56" bestFit="1" customWidth="1"/>
    <col min="7179" max="7424" width="9.140625" style="56"/>
    <col min="7425" max="7425" width="5.140625" style="56" customWidth="1"/>
    <col min="7426" max="7426" width="22.28515625" style="56" customWidth="1"/>
    <col min="7427" max="7427" width="14.85546875" style="56" customWidth="1"/>
    <col min="7428" max="7428" width="14.140625" style="56" customWidth="1"/>
    <col min="7429" max="7429" width="14.28515625" style="56" customWidth="1"/>
    <col min="7430" max="7430" width="12.5703125" style="56" customWidth="1"/>
    <col min="7431" max="7431" width="18.7109375" style="56" customWidth="1"/>
    <col min="7432" max="7432" width="19.140625" style="56" customWidth="1"/>
    <col min="7433" max="7433" width="35.5703125" style="56" customWidth="1"/>
    <col min="7434" max="7434" width="48" style="56" bestFit="1" customWidth="1"/>
    <col min="7435" max="7680" width="9.140625" style="56"/>
    <col min="7681" max="7681" width="5.140625" style="56" customWidth="1"/>
    <col min="7682" max="7682" width="22.28515625" style="56" customWidth="1"/>
    <col min="7683" max="7683" width="14.85546875" style="56" customWidth="1"/>
    <col min="7684" max="7684" width="14.140625" style="56" customWidth="1"/>
    <col min="7685" max="7685" width="14.28515625" style="56" customWidth="1"/>
    <col min="7686" max="7686" width="12.5703125" style="56" customWidth="1"/>
    <col min="7687" max="7687" width="18.7109375" style="56" customWidth="1"/>
    <col min="7688" max="7688" width="19.140625" style="56" customWidth="1"/>
    <col min="7689" max="7689" width="35.5703125" style="56" customWidth="1"/>
    <col min="7690" max="7690" width="48" style="56" bestFit="1" customWidth="1"/>
    <col min="7691" max="7936" width="9.140625" style="56"/>
    <col min="7937" max="7937" width="5.140625" style="56" customWidth="1"/>
    <col min="7938" max="7938" width="22.28515625" style="56" customWidth="1"/>
    <col min="7939" max="7939" width="14.85546875" style="56" customWidth="1"/>
    <col min="7940" max="7940" width="14.140625" style="56" customWidth="1"/>
    <col min="7941" max="7941" width="14.28515625" style="56" customWidth="1"/>
    <col min="7942" max="7942" width="12.5703125" style="56" customWidth="1"/>
    <col min="7943" max="7943" width="18.7109375" style="56" customWidth="1"/>
    <col min="7944" max="7944" width="19.140625" style="56" customWidth="1"/>
    <col min="7945" max="7945" width="35.5703125" style="56" customWidth="1"/>
    <col min="7946" max="7946" width="48" style="56" bestFit="1" customWidth="1"/>
    <col min="7947" max="8192" width="9.140625" style="56"/>
    <col min="8193" max="8193" width="5.140625" style="56" customWidth="1"/>
    <col min="8194" max="8194" width="22.28515625" style="56" customWidth="1"/>
    <col min="8195" max="8195" width="14.85546875" style="56" customWidth="1"/>
    <col min="8196" max="8196" width="14.140625" style="56" customWidth="1"/>
    <col min="8197" max="8197" width="14.28515625" style="56" customWidth="1"/>
    <col min="8198" max="8198" width="12.5703125" style="56" customWidth="1"/>
    <col min="8199" max="8199" width="18.7109375" style="56" customWidth="1"/>
    <col min="8200" max="8200" width="19.140625" style="56" customWidth="1"/>
    <col min="8201" max="8201" width="35.5703125" style="56" customWidth="1"/>
    <col min="8202" max="8202" width="48" style="56" bestFit="1" customWidth="1"/>
    <col min="8203" max="8448" width="9.140625" style="56"/>
    <col min="8449" max="8449" width="5.140625" style="56" customWidth="1"/>
    <col min="8450" max="8450" width="22.28515625" style="56" customWidth="1"/>
    <col min="8451" max="8451" width="14.85546875" style="56" customWidth="1"/>
    <col min="8452" max="8452" width="14.140625" style="56" customWidth="1"/>
    <col min="8453" max="8453" width="14.28515625" style="56" customWidth="1"/>
    <col min="8454" max="8454" width="12.5703125" style="56" customWidth="1"/>
    <col min="8455" max="8455" width="18.7109375" style="56" customWidth="1"/>
    <col min="8456" max="8456" width="19.140625" style="56" customWidth="1"/>
    <col min="8457" max="8457" width="35.5703125" style="56" customWidth="1"/>
    <col min="8458" max="8458" width="48" style="56" bestFit="1" customWidth="1"/>
    <col min="8459" max="8704" width="9.140625" style="56"/>
    <col min="8705" max="8705" width="5.140625" style="56" customWidth="1"/>
    <col min="8706" max="8706" width="22.28515625" style="56" customWidth="1"/>
    <col min="8707" max="8707" width="14.85546875" style="56" customWidth="1"/>
    <col min="8708" max="8708" width="14.140625" style="56" customWidth="1"/>
    <col min="8709" max="8709" width="14.28515625" style="56" customWidth="1"/>
    <col min="8710" max="8710" width="12.5703125" style="56" customWidth="1"/>
    <col min="8711" max="8711" width="18.7109375" style="56" customWidth="1"/>
    <col min="8712" max="8712" width="19.140625" style="56" customWidth="1"/>
    <col min="8713" max="8713" width="35.5703125" style="56" customWidth="1"/>
    <col min="8714" max="8714" width="48" style="56" bestFit="1" customWidth="1"/>
    <col min="8715" max="8960" width="9.140625" style="56"/>
    <col min="8961" max="8961" width="5.140625" style="56" customWidth="1"/>
    <col min="8962" max="8962" width="22.28515625" style="56" customWidth="1"/>
    <col min="8963" max="8963" width="14.85546875" style="56" customWidth="1"/>
    <col min="8964" max="8964" width="14.140625" style="56" customWidth="1"/>
    <col min="8965" max="8965" width="14.28515625" style="56" customWidth="1"/>
    <col min="8966" max="8966" width="12.5703125" style="56" customWidth="1"/>
    <col min="8967" max="8967" width="18.7109375" style="56" customWidth="1"/>
    <col min="8968" max="8968" width="19.140625" style="56" customWidth="1"/>
    <col min="8969" max="8969" width="35.5703125" style="56" customWidth="1"/>
    <col min="8970" max="8970" width="48" style="56" bestFit="1" customWidth="1"/>
    <col min="8971" max="9216" width="9.140625" style="56"/>
    <col min="9217" max="9217" width="5.140625" style="56" customWidth="1"/>
    <col min="9218" max="9218" width="22.28515625" style="56" customWidth="1"/>
    <col min="9219" max="9219" width="14.85546875" style="56" customWidth="1"/>
    <col min="9220" max="9220" width="14.140625" style="56" customWidth="1"/>
    <col min="9221" max="9221" width="14.28515625" style="56" customWidth="1"/>
    <col min="9222" max="9222" width="12.5703125" style="56" customWidth="1"/>
    <col min="9223" max="9223" width="18.7109375" style="56" customWidth="1"/>
    <col min="9224" max="9224" width="19.140625" style="56" customWidth="1"/>
    <col min="9225" max="9225" width="35.5703125" style="56" customWidth="1"/>
    <col min="9226" max="9226" width="48" style="56" bestFit="1" customWidth="1"/>
    <col min="9227" max="9472" width="9.140625" style="56"/>
    <col min="9473" max="9473" width="5.140625" style="56" customWidth="1"/>
    <col min="9474" max="9474" width="22.28515625" style="56" customWidth="1"/>
    <col min="9475" max="9475" width="14.85546875" style="56" customWidth="1"/>
    <col min="9476" max="9476" width="14.140625" style="56" customWidth="1"/>
    <col min="9477" max="9477" width="14.28515625" style="56" customWidth="1"/>
    <col min="9478" max="9478" width="12.5703125" style="56" customWidth="1"/>
    <col min="9479" max="9479" width="18.7109375" style="56" customWidth="1"/>
    <col min="9480" max="9480" width="19.140625" style="56" customWidth="1"/>
    <col min="9481" max="9481" width="35.5703125" style="56" customWidth="1"/>
    <col min="9482" max="9482" width="48" style="56" bestFit="1" customWidth="1"/>
    <col min="9483" max="9728" width="9.140625" style="56"/>
    <col min="9729" max="9729" width="5.140625" style="56" customWidth="1"/>
    <col min="9730" max="9730" width="22.28515625" style="56" customWidth="1"/>
    <col min="9731" max="9731" width="14.85546875" style="56" customWidth="1"/>
    <col min="9732" max="9732" width="14.140625" style="56" customWidth="1"/>
    <col min="9733" max="9733" width="14.28515625" style="56" customWidth="1"/>
    <col min="9734" max="9734" width="12.5703125" style="56" customWidth="1"/>
    <col min="9735" max="9735" width="18.7109375" style="56" customWidth="1"/>
    <col min="9736" max="9736" width="19.140625" style="56" customWidth="1"/>
    <col min="9737" max="9737" width="35.5703125" style="56" customWidth="1"/>
    <col min="9738" max="9738" width="48" style="56" bestFit="1" customWidth="1"/>
    <col min="9739" max="9984" width="9.140625" style="56"/>
    <col min="9985" max="9985" width="5.140625" style="56" customWidth="1"/>
    <col min="9986" max="9986" width="22.28515625" style="56" customWidth="1"/>
    <col min="9987" max="9987" width="14.85546875" style="56" customWidth="1"/>
    <col min="9988" max="9988" width="14.140625" style="56" customWidth="1"/>
    <col min="9989" max="9989" width="14.28515625" style="56" customWidth="1"/>
    <col min="9990" max="9990" width="12.5703125" style="56" customWidth="1"/>
    <col min="9991" max="9991" width="18.7109375" style="56" customWidth="1"/>
    <col min="9992" max="9992" width="19.140625" style="56" customWidth="1"/>
    <col min="9993" max="9993" width="35.5703125" style="56" customWidth="1"/>
    <col min="9994" max="9994" width="48" style="56" bestFit="1" customWidth="1"/>
    <col min="9995" max="10240" width="9.140625" style="56"/>
    <col min="10241" max="10241" width="5.140625" style="56" customWidth="1"/>
    <col min="10242" max="10242" width="22.28515625" style="56" customWidth="1"/>
    <col min="10243" max="10243" width="14.85546875" style="56" customWidth="1"/>
    <col min="10244" max="10244" width="14.140625" style="56" customWidth="1"/>
    <col min="10245" max="10245" width="14.28515625" style="56" customWidth="1"/>
    <col min="10246" max="10246" width="12.5703125" style="56" customWidth="1"/>
    <col min="10247" max="10247" width="18.7109375" style="56" customWidth="1"/>
    <col min="10248" max="10248" width="19.140625" style="56" customWidth="1"/>
    <col min="10249" max="10249" width="35.5703125" style="56" customWidth="1"/>
    <col min="10250" max="10250" width="48" style="56" bestFit="1" customWidth="1"/>
    <col min="10251" max="10496" width="9.140625" style="56"/>
    <col min="10497" max="10497" width="5.140625" style="56" customWidth="1"/>
    <col min="10498" max="10498" width="22.28515625" style="56" customWidth="1"/>
    <col min="10499" max="10499" width="14.85546875" style="56" customWidth="1"/>
    <col min="10500" max="10500" width="14.140625" style="56" customWidth="1"/>
    <col min="10501" max="10501" width="14.28515625" style="56" customWidth="1"/>
    <col min="10502" max="10502" width="12.5703125" style="56" customWidth="1"/>
    <col min="10503" max="10503" width="18.7109375" style="56" customWidth="1"/>
    <col min="10504" max="10504" width="19.140625" style="56" customWidth="1"/>
    <col min="10505" max="10505" width="35.5703125" style="56" customWidth="1"/>
    <col min="10506" max="10506" width="48" style="56" bestFit="1" customWidth="1"/>
    <col min="10507" max="10752" width="9.140625" style="56"/>
    <col min="10753" max="10753" width="5.140625" style="56" customWidth="1"/>
    <col min="10754" max="10754" width="22.28515625" style="56" customWidth="1"/>
    <col min="10755" max="10755" width="14.85546875" style="56" customWidth="1"/>
    <col min="10756" max="10756" width="14.140625" style="56" customWidth="1"/>
    <col min="10757" max="10757" width="14.28515625" style="56" customWidth="1"/>
    <col min="10758" max="10758" width="12.5703125" style="56" customWidth="1"/>
    <col min="10759" max="10759" width="18.7109375" style="56" customWidth="1"/>
    <col min="10760" max="10760" width="19.140625" style="56" customWidth="1"/>
    <col min="10761" max="10761" width="35.5703125" style="56" customWidth="1"/>
    <col min="10762" max="10762" width="48" style="56" bestFit="1" customWidth="1"/>
    <col min="10763" max="11008" width="9.140625" style="56"/>
    <col min="11009" max="11009" width="5.140625" style="56" customWidth="1"/>
    <col min="11010" max="11010" width="22.28515625" style="56" customWidth="1"/>
    <col min="11011" max="11011" width="14.85546875" style="56" customWidth="1"/>
    <col min="11012" max="11012" width="14.140625" style="56" customWidth="1"/>
    <col min="11013" max="11013" width="14.28515625" style="56" customWidth="1"/>
    <col min="11014" max="11014" width="12.5703125" style="56" customWidth="1"/>
    <col min="11015" max="11015" width="18.7109375" style="56" customWidth="1"/>
    <col min="11016" max="11016" width="19.140625" style="56" customWidth="1"/>
    <col min="11017" max="11017" width="35.5703125" style="56" customWidth="1"/>
    <col min="11018" max="11018" width="48" style="56" bestFit="1" customWidth="1"/>
    <col min="11019" max="11264" width="9.140625" style="56"/>
    <col min="11265" max="11265" width="5.140625" style="56" customWidth="1"/>
    <col min="11266" max="11266" width="22.28515625" style="56" customWidth="1"/>
    <col min="11267" max="11267" width="14.85546875" style="56" customWidth="1"/>
    <col min="11268" max="11268" width="14.140625" style="56" customWidth="1"/>
    <col min="11269" max="11269" width="14.28515625" style="56" customWidth="1"/>
    <col min="11270" max="11270" width="12.5703125" style="56" customWidth="1"/>
    <col min="11271" max="11271" width="18.7109375" style="56" customWidth="1"/>
    <col min="11272" max="11272" width="19.140625" style="56" customWidth="1"/>
    <col min="11273" max="11273" width="35.5703125" style="56" customWidth="1"/>
    <col min="11274" max="11274" width="48" style="56" bestFit="1" customWidth="1"/>
    <col min="11275" max="11520" width="9.140625" style="56"/>
    <col min="11521" max="11521" width="5.140625" style="56" customWidth="1"/>
    <col min="11522" max="11522" width="22.28515625" style="56" customWidth="1"/>
    <col min="11523" max="11523" width="14.85546875" style="56" customWidth="1"/>
    <col min="11524" max="11524" width="14.140625" style="56" customWidth="1"/>
    <col min="11525" max="11525" width="14.28515625" style="56" customWidth="1"/>
    <col min="11526" max="11526" width="12.5703125" style="56" customWidth="1"/>
    <col min="11527" max="11527" width="18.7109375" style="56" customWidth="1"/>
    <col min="11528" max="11528" width="19.140625" style="56" customWidth="1"/>
    <col min="11529" max="11529" width="35.5703125" style="56" customWidth="1"/>
    <col min="11530" max="11530" width="48" style="56" bestFit="1" customWidth="1"/>
    <col min="11531" max="11776" width="9.140625" style="56"/>
    <col min="11777" max="11777" width="5.140625" style="56" customWidth="1"/>
    <col min="11778" max="11778" width="22.28515625" style="56" customWidth="1"/>
    <col min="11779" max="11779" width="14.85546875" style="56" customWidth="1"/>
    <col min="11780" max="11780" width="14.140625" style="56" customWidth="1"/>
    <col min="11781" max="11781" width="14.28515625" style="56" customWidth="1"/>
    <col min="11782" max="11782" width="12.5703125" style="56" customWidth="1"/>
    <col min="11783" max="11783" width="18.7109375" style="56" customWidth="1"/>
    <col min="11784" max="11784" width="19.140625" style="56" customWidth="1"/>
    <col min="11785" max="11785" width="35.5703125" style="56" customWidth="1"/>
    <col min="11786" max="11786" width="48" style="56" bestFit="1" customWidth="1"/>
    <col min="11787" max="12032" width="9.140625" style="56"/>
    <col min="12033" max="12033" width="5.140625" style="56" customWidth="1"/>
    <col min="12034" max="12034" width="22.28515625" style="56" customWidth="1"/>
    <col min="12035" max="12035" width="14.85546875" style="56" customWidth="1"/>
    <col min="12036" max="12036" width="14.140625" style="56" customWidth="1"/>
    <col min="12037" max="12037" width="14.28515625" style="56" customWidth="1"/>
    <col min="12038" max="12038" width="12.5703125" style="56" customWidth="1"/>
    <col min="12039" max="12039" width="18.7109375" style="56" customWidth="1"/>
    <col min="12040" max="12040" width="19.140625" style="56" customWidth="1"/>
    <col min="12041" max="12041" width="35.5703125" style="56" customWidth="1"/>
    <col min="12042" max="12042" width="48" style="56" bestFit="1" customWidth="1"/>
    <col min="12043" max="12288" width="9.140625" style="56"/>
    <col min="12289" max="12289" width="5.140625" style="56" customWidth="1"/>
    <col min="12290" max="12290" width="22.28515625" style="56" customWidth="1"/>
    <col min="12291" max="12291" width="14.85546875" style="56" customWidth="1"/>
    <col min="12292" max="12292" width="14.140625" style="56" customWidth="1"/>
    <col min="12293" max="12293" width="14.28515625" style="56" customWidth="1"/>
    <col min="12294" max="12294" width="12.5703125" style="56" customWidth="1"/>
    <col min="12295" max="12295" width="18.7109375" style="56" customWidth="1"/>
    <col min="12296" max="12296" width="19.140625" style="56" customWidth="1"/>
    <col min="12297" max="12297" width="35.5703125" style="56" customWidth="1"/>
    <col min="12298" max="12298" width="48" style="56" bestFit="1" customWidth="1"/>
    <col min="12299" max="12544" width="9.140625" style="56"/>
    <col min="12545" max="12545" width="5.140625" style="56" customWidth="1"/>
    <col min="12546" max="12546" width="22.28515625" style="56" customWidth="1"/>
    <col min="12547" max="12547" width="14.85546875" style="56" customWidth="1"/>
    <col min="12548" max="12548" width="14.140625" style="56" customWidth="1"/>
    <col min="12549" max="12549" width="14.28515625" style="56" customWidth="1"/>
    <col min="12550" max="12550" width="12.5703125" style="56" customWidth="1"/>
    <col min="12551" max="12551" width="18.7109375" style="56" customWidth="1"/>
    <col min="12552" max="12552" width="19.140625" style="56" customWidth="1"/>
    <col min="12553" max="12553" width="35.5703125" style="56" customWidth="1"/>
    <col min="12554" max="12554" width="48" style="56" bestFit="1" customWidth="1"/>
    <col min="12555" max="12800" width="9.140625" style="56"/>
    <col min="12801" max="12801" width="5.140625" style="56" customWidth="1"/>
    <col min="12802" max="12802" width="22.28515625" style="56" customWidth="1"/>
    <col min="12803" max="12803" width="14.85546875" style="56" customWidth="1"/>
    <col min="12804" max="12804" width="14.140625" style="56" customWidth="1"/>
    <col min="12805" max="12805" width="14.28515625" style="56" customWidth="1"/>
    <col min="12806" max="12806" width="12.5703125" style="56" customWidth="1"/>
    <col min="12807" max="12807" width="18.7109375" style="56" customWidth="1"/>
    <col min="12808" max="12808" width="19.140625" style="56" customWidth="1"/>
    <col min="12809" max="12809" width="35.5703125" style="56" customWidth="1"/>
    <col min="12810" max="12810" width="48" style="56" bestFit="1" customWidth="1"/>
    <col min="12811" max="13056" width="9.140625" style="56"/>
    <col min="13057" max="13057" width="5.140625" style="56" customWidth="1"/>
    <col min="13058" max="13058" width="22.28515625" style="56" customWidth="1"/>
    <col min="13059" max="13059" width="14.85546875" style="56" customWidth="1"/>
    <col min="13060" max="13060" width="14.140625" style="56" customWidth="1"/>
    <col min="13061" max="13061" width="14.28515625" style="56" customWidth="1"/>
    <col min="13062" max="13062" width="12.5703125" style="56" customWidth="1"/>
    <col min="13063" max="13063" width="18.7109375" style="56" customWidth="1"/>
    <col min="13064" max="13064" width="19.140625" style="56" customWidth="1"/>
    <col min="13065" max="13065" width="35.5703125" style="56" customWidth="1"/>
    <col min="13066" max="13066" width="48" style="56" bestFit="1" customWidth="1"/>
    <col min="13067" max="13312" width="9.140625" style="56"/>
    <col min="13313" max="13313" width="5.140625" style="56" customWidth="1"/>
    <col min="13314" max="13314" width="22.28515625" style="56" customWidth="1"/>
    <col min="13315" max="13315" width="14.85546875" style="56" customWidth="1"/>
    <col min="13316" max="13316" width="14.140625" style="56" customWidth="1"/>
    <col min="13317" max="13317" width="14.28515625" style="56" customWidth="1"/>
    <col min="13318" max="13318" width="12.5703125" style="56" customWidth="1"/>
    <col min="13319" max="13319" width="18.7109375" style="56" customWidth="1"/>
    <col min="13320" max="13320" width="19.140625" style="56" customWidth="1"/>
    <col min="13321" max="13321" width="35.5703125" style="56" customWidth="1"/>
    <col min="13322" max="13322" width="48" style="56" bestFit="1" customWidth="1"/>
    <col min="13323" max="13568" width="9.140625" style="56"/>
    <col min="13569" max="13569" width="5.140625" style="56" customWidth="1"/>
    <col min="13570" max="13570" width="22.28515625" style="56" customWidth="1"/>
    <col min="13571" max="13571" width="14.85546875" style="56" customWidth="1"/>
    <col min="13572" max="13572" width="14.140625" style="56" customWidth="1"/>
    <col min="13573" max="13573" width="14.28515625" style="56" customWidth="1"/>
    <col min="13574" max="13574" width="12.5703125" style="56" customWidth="1"/>
    <col min="13575" max="13575" width="18.7109375" style="56" customWidth="1"/>
    <col min="13576" max="13576" width="19.140625" style="56" customWidth="1"/>
    <col min="13577" max="13577" width="35.5703125" style="56" customWidth="1"/>
    <col min="13578" max="13578" width="48" style="56" bestFit="1" customWidth="1"/>
    <col min="13579" max="13824" width="9.140625" style="56"/>
    <col min="13825" max="13825" width="5.140625" style="56" customWidth="1"/>
    <col min="13826" max="13826" width="22.28515625" style="56" customWidth="1"/>
    <col min="13827" max="13827" width="14.85546875" style="56" customWidth="1"/>
    <col min="13828" max="13828" width="14.140625" style="56" customWidth="1"/>
    <col min="13829" max="13829" width="14.28515625" style="56" customWidth="1"/>
    <col min="13830" max="13830" width="12.5703125" style="56" customWidth="1"/>
    <col min="13831" max="13831" width="18.7109375" style="56" customWidth="1"/>
    <col min="13832" max="13832" width="19.140625" style="56" customWidth="1"/>
    <col min="13833" max="13833" width="35.5703125" style="56" customWidth="1"/>
    <col min="13834" max="13834" width="48" style="56" bestFit="1" customWidth="1"/>
    <col min="13835" max="14080" width="9.140625" style="56"/>
    <col min="14081" max="14081" width="5.140625" style="56" customWidth="1"/>
    <col min="14082" max="14082" width="22.28515625" style="56" customWidth="1"/>
    <col min="14083" max="14083" width="14.85546875" style="56" customWidth="1"/>
    <col min="14084" max="14084" width="14.140625" style="56" customWidth="1"/>
    <col min="14085" max="14085" width="14.28515625" style="56" customWidth="1"/>
    <col min="14086" max="14086" width="12.5703125" style="56" customWidth="1"/>
    <col min="14087" max="14087" width="18.7109375" style="56" customWidth="1"/>
    <col min="14088" max="14088" width="19.140625" style="56" customWidth="1"/>
    <col min="14089" max="14089" width="35.5703125" style="56" customWidth="1"/>
    <col min="14090" max="14090" width="48" style="56" bestFit="1" customWidth="1"/>
    <col min="14091" max="14336" width="9.140625" style="56"/>
    <col min="14337" max="14337" width="5.140625" style="56" customWidth="1"/>
    <col min="14338" max="14338" width="22.28515625" style="56" customWidth="1"/>
    <col min="14339" max="14339" width="14.85546875" style="56" customWidth="1"/>
    <col min="14340" max="14340" width="14.140625" style="56" customWidth="1"/>
    <col min="14341" max="14341" width="14.28515625" style="56" customWidth="1"/>
    <col min="14342" max="14342" width="12.5703125" style="56" customWidth="1"/>
    <col min="14343" max="14343" width="18.7109375" style="56" customWidth="1"/>
    <col min="14344" max="14344" width="19.140625" style="56" customWidth="1"/>
    <col min="14345" max="14345" width="35.5703125" style="56" customWidth="1"/>
    <col min="14346" max="14346" width="48" style="56" bestFit="1" customWidth="1"/>
    <col min="14347" max="14592" width="9.140625" style="56"/>
    <col min="14593" max="14593" width="5.140625" style="56" customWidth="1"/>
    <col min="14594" max="14594" width="22.28515625" style="56" customWidth="1"/>
    <col min="14595" max="14595" width="14.85546875" style="56" customWidth="1"/>
    <col min="14596" max="14596" width="14.140625" style="56" customWidth="1"/>
    <col min="14597" max="14597" width="14.28515625" style="56" customWidth="1"/>
    <col min="14598" max="14598" width="12.5703125" style="56" customWidth="1"/>
    <col min="14599" max="14599" width="18.7109375" style="56" customWidth="1"/>
    <col min="14600" max="14600" width="19.140625" style="56" customWidth="1"/>
    <col min="14601" max="14601" width="35.5703125" style="56" customWidth="1"/>
    <col min="14602" max="14602" width="48" style="56" bestFit="1" customWidth="1"/>
    <col min="14603" max="14848" width="9.140625" style="56"/>
    <col min="14849" max="14849" width="5.140625" style="56" customWidth="1"/>
    <col min="14850" max="14850" width="22.28515625" style="56" customWidth="1"/>
    <col min="14851" max="14851" width="14.85546875" style="56" customWidth="1"/>
    <col min="14852" max="14852" width="14.140625" style="56" customWidth="1"/>
    <col min="14853" max="14853" width="14.28515625" style="56" customWidth="1"/>
    <col min="14854" max="14854" width="12.5703125" style="56" customWidth="1"/>
    <col min="14855" max="14855" width="18.7109375" style="56" customWidth="1"/>
    <col min="14856" max="14856" width="19.140625" style="56" customWidth="1"/>
    <col min="14857" max="14857" width="35.5703125" style="56" customWidth="1"/>
    <col min="14858" max="14858" width="48" style="56" bestFit="1" customWidth="1"/>
    <col min="14859" max="15104" width="9.140625" style="56"/>
    <col min="15105" max="15105" width="5.140625" style="56" customWidth="1"/>
    <col min="15106" max="15106" width="22.28515625" style="56" customWidth="1"/>
    <col min="15107" max="15107" width="14.85546875" style="56" customWidth="1"/>
    <col min="15108" max="15108" width="14.140625" style="56" customWidth="1"/>
    <col min="15109" max="15109" width="14.28515625" style="56" customWidth="1"/>
    <col min="15110" max="15110" width="12.5703125" style="56" customWidth="1"/>
    <col min="15111" max="15111" width="18.7109375" style="56" customWidth="1"/>
    <col min="15112" max="15112" width="19.140625" style="56" customWidth="1"/>
    <col min="15113" max="15113" width="35.5703125" style="56" customWidth="1"/>
    <col min="15114" max="15114" width="48" style="56" bestFit="1" customWidth="1"/>
    <col min="15115" max="15360" width="9.140625" style="56"/>
    <col min="15361" max="15361" width="5.140625" style="56" customWidth="1"/>
    <col min="15362" max="15362" width="22.28515625" style="56" customWidth="1"/>
    <col min="15363" max="15363" width="14.85546875" style="56" customWidth="1"/>
    <col min="15364" max="15364" width="14.140625" style="56" customWidth="1"/>
    <col min="15365" max="15365" width="14.28515625" style="56" customWidth="1"/>
    <col min="15366" max="15366" width="12.5703125" style="56" customWidth="1"/>
    <col min="15367" max="15367" width="18.7109375" style="56" customWidth="1"/>
    <col min="15368" max="15368" width="19.140625" style="56" customWidth="1"/>
    <col min="15369" max="15369" width="35.5703125" style="56" customWidth="1"/>
    <col min="15370" max="15370" width="48" style="56" bestFit="1" customWidth="1"/>
    <col min="15371" max="15616" width="9.140625" style="56"/>
    <col min="15617" max="15617" width="5.140625" style="56" customWidth="1"/>
    <col min="15618" max="15618" width="22.28515625" style="56" customWidth="1"/>
    <col min="15619" max="15619" width="14.85546875" style="56" customWidth="1"/>
    <col min="15620" max="15620" width="14.140625" style="56" customWidth="1"/>
    <col min="15621" max="15621" width="14.28515625" style="56" customWidth="1"/>
    <col min="15622" max="15622" width="12.5703125" style="56" customWidth="1"/>
    <col min="15623" max="15623" width="18.7109375" style="56" customWidth="1"/>
    <col min="15624" max="15624" width="19.140625" style="56" customWidth="1"/>
    <col min="15625" max="15625" width="35.5703125" style="56" customWidth="1"/>
    <col min="15626" max="15626" width="48" style="56" bestFit="1" customWidth="1"/>
    <col min="15627" max="15872" width="9.140625" style="56"/>
    <col min="15873" max="15873" width="5.140625" style="56" customWidth="1"/>
    <col min="15874" max="15874" width="22.28515625" style="56" customWidth="1"/>
    <col min="15875" max="15875" width="14.85546875" style="56" customWidth="1"/>
    <col min="15876" max="15876" width="14.140625" style="56" customWidth="1"/>
    <col min="15877" max="15877" width="14.28515625" style="56" customWidth="1"/>
    <col min="15878" max="15878" width="12.5703125" style="56" customWidth="1"/>
    <col min="15879" max="15879" width="18.7109375" style="56" customWidth="1"/>
    <col min="15880" max="15880" width="19.140625" style="56" customWidth="1"/>
    <col min="15881" max="15881" width="35.5703125" style="56" customWidth="1"/>
    <col min="15882" max="15882" width="48" style="56" bestFit="1" customWidth="1"/>
    <col min="15883" max="16128" width="9.140625" style="56"/>
    <col min="16129" max="16129" width="5.140625" style="56" customWidth="1"/>
    <col min="16130" max="16130" width="22.28515625" style="56" customWidth="1"/>
    <col min="16131" max="16131" width="14.85546875" style="56" customWidth="1"/>
    <col min="16132" max="16132" width="14.140625" style="56" customWidth="1"/>
    <col min="16133" max="16133" width="14.28515625" style="56" customWidth="1"/>
    <col min="16134" max="16134" width="12.5703125" style="56" customWidth="1"/>
    <col min="16135" max="16135" width="18.7109375" style="56" customWidth="1"/>
    <col min="16136" max="16136" width="19.140625" style="56" customWidth="1"/>
    <col min="16137" max="16137" width="35.5703125" style="56" customWidth="1"/>
    <col min="16138" max="16138" width="48" style="56" bestFit="1" customWidth="1"/>
    <col min="16139" max="16384" width="9.140625" style="56"/>
  </cols>
  <sheetData>
    <row r="1" spans="1:10">
      <c r="A1" s="197" t="s">
        <v>924</v>
      </c>
    </row>
    <row r="2" spans="1:10" ht="13.5" thickBot="1">
      <c r="A2" s="198"/>
      <c r="B2" s="248" t="s">
        <v>341</v>
      </c>
      <c r="C2" s="198"/>
      <c r="D2" s="198"/>
      <c r="E2" s="198"/>
      <c r="F2" s="198"/>
      <c r="G2" s="198"/>
      <c r="H2" s="198"/>
      <c r="I2" s="198"/>
    </row>
    <row r="3" spans="1:10" s="219" customFormat="1" ht="18" customHeight="1">
      <c r="A3" s="708" t="s">
        <v>570</v>
      </c>
      <c r="B3" s="709"/>
      <c r="C3" s="709"/>
      <c r="D3" s="709"/>
      <c r="E3" s="709"/>
      <c r="F3" s="709"/>
      <c r="G3" s="709"/>
      <c r="H3" s="709"/>
      <c r="I3" s="710"/>
    </row>
    <row r="4" spans="1:10" ht="66" customHeight="1">
      <c r="A4" s="259" t="s">
        <v>348</v>
      </c>
      <c r="B4" s="260" t="s">
        <v>349</v>
      </c>
      <c r="C4" s="261" t="s">
        <v>350</v>
      </c>
      <c r="D4" s="261" t="s">
        <v>351</v>
      </c>
      <c r="E4" s="261" t="s">
        <v>327</v>
      </c>
      <c r="F4" s="261" t="s">
        <v>352</v>
      </c>
      <c r="G4" s="261" t="s">
        <v>353</v>
      </c>
      <c r="H4" s="261" t="s">
        <v>354</v>
      </c>
      <c r="I4" s="262" t="s">
        <v>355</v>
      </c>
      <c r="J4" s="178" t="s">
        <v>819</v>
      </c>
    </row>
    <row r="5" spans="1:10" ht="15.75" customHeight="1">
      <c r="A5" s="711" t="s">
        <v>379</v>
      </c>
      <c r="B5" s="663"/>
      <c r="C5" s="663"/>
      <c r="D5" s="663"/>
      <c r="E5" s="663"/>
      <c r="F5" s="663"/>
      <c r="G5" s="663"/>
      <c r="H5" s="663"/>
      <c r="I5" s="663"/>
      <c r="J5" s="178"/>
    </row>
    <row r="6" spans="1:10" s="154" customFormat="1" ht="14.25" customHeight="1">
      <c r="A6" s="712" t="s">
        <v>340</v>
      </c>
      <c r="B6" s="713"/>
      <c r="C6" s="713"/>
      <c r="D6" s="713"/>
      <c r="E6" s="713"/>
      <c r="F6" s="713"/>
      <c r="G6" s="713"/>
      <c r="H6" s="713"/>
      <c r="I6" s="713"/>
      <c r="J6" s="153"/>
    </row>
    <row r="7" spans="1:10" ht="51" customHeight="1">
      <c r="A7" s="220" t="s">
        <v>422</v>
      </c>
      <c r="B7" s="249" t="s">
        <v>356</v>
      </c>
      <c r="C7" s="221"/>
      <c r="D7" s="221"/>
      <c r="E7" s="222">
        <v>2007</v>
      </c>
      <c r="F7" s="223" t="s">
        <v>357</v>
      </c>
      <c r="G7" s="224">
        <v>21507</v>
      </c>
      <c r="H7" s="223" t="s">
        <v>433</v>
      </c>
      <c r="I7" s="263"/>
      <c r="J7" s="178"/>
    </row>
    <row r="8" spans="1:10" ht="41.25" customHeight="1">
      <c r="A8" s="225" t="s">
        <v>18</v>
      </c>
      <c r="B8" s="250" t="s">
        <v>358</v>
      </c>
      <c r="C8" s="226"/>
      <c r="D8" s="226"/>
      <c r="E8" s="227">
        <v>2010</v>
      </c>
      <c r="F8" s="228"/>
      <c r="G8" s="229">
        <v>8988</v>
      </c>
      <c r="H8" s="228" t="s">
        <v>433</v>
      </c>
      <c r="I8" s="264"/>
      <c r="J8" s="178"/>
    </row>
    <row r="9" spans="1:10" ht="65.25" customHeight="1" thickBot="1">
      <c r="A9" s="225" t="s">
        <v>435</v>
      </c>
      <c r="B9" s="250" t="s">
        <v>359</v>
      </c>
      <c r="C9" s="226"/>
      <c r="D9" s="226"/>
      <c r="E9" s="227">
        <v>2010</v>
      </c>
      <c r="F9" s="228"/>
      <c r="G9" s="229">
        <v>6366.5</v>
      </c>
      <c r="H9" s="228" t="s">
        <v>433</v>
      </c>
      <c r="I9" s="264"/>
      <c r="J9" s="178"/>
    </row>
    <row r="10" spans="1:10" ht="65.25" customHeight="1" thickBot="1">
      <c r="A10" s="225" t="s">
        <v>554</v>
      </c>
      <c r="B10" s="251" t="s">
        <v>576</v>
      </c>
      <c r="C10" s="226"/>
      <c r="D10" s="226"/>
      <c r="E10" s="227">
        <v>2017</v>
      </c>
      <c r="F10" s="228"/>
      <c r="G10" s="229">
        <v>6600</v>
      </c>
      <c r="H10" s="228" t="s">
        <v>433</v>
      </c>
      <c r="I10" s="264"/>
      <c r="J10" s="178"/>
    </row>
    <row r="11" spans="1:10" ht="65.25" customHeight="1">
      <c r="A11" s="225" t="s">
        <v>555</v>
      </c>
      <c r="B11" s="252" t="s">
        <v>598</v>
      </c>
      <c r="C11" s="226"/>
      <c r="D11" s="226"/>
      <c r="E11" s="227">
        <v>2018</v>
      </c>
      <c r="F11" s="228" t="s">
        <v>599</v>
      </c>
      <c r="G11" s="229">
        <v>36660</v>
      </c>
      <c r="H11" s="228" t="s">
        <v>433</v>
      </c>
      <c r="I11" s="264"/>
      <c r="J11" s="178"/>
    </row>
    <row r="12" spans="1:10" ht="65.25" customHeight="1">
      <c r="A12" s="225" t="s">
        <v>638</v>
      </c>
      <c r="B12" s="250" t="s">
        <v>639</v>
      </c>
      <c r="C12" s="226"/>
      <c r="D12" s="226"/>
      <c r="E12" s="227">
        <v>2018</v>
      </c>
      <c r="F12" s="228" t="s">
        <v>357</v>
      </c>
      <c r="G12" s="229">
        <v>38007</v>
      </c>
      <c r="H12" s="228" t="s">
        <v>433</v>
      </c>
      <c r="I12" s="264"/>
      <c r="J12" s="178"/>
    </row>
    <row r="13" spans="1:10" ht="65.25" customHeight="1" thickBot="1">
      <c r="A13" s="225" t="s">
        <v>715</v>
      </c>
      <c r="B13" s="250" t="s">
        <v>716</v>
      </c>
      <c r="C13" s="226"/>
      <c r="D13" s="226"/>
      <c r="E13" s="227">
        <v>2022</v>
      </c>
      <c r="F13" s="228"/>
      <c r="G13" s="229">
        <v>17000</v>
      </c>
      <c r="H13" s="228" t="s">
        <v>433</v>
      </c>
      <c r="I13" s="264"/>
      <c r="J13" s="178"/>
    </row>
    <row r="14" spans="1:10" ht="65.25" customHeight="1" thickBot="1">
      <c r="A14" s="225" t="s">
        <v>1110</v>
      </c>
      <c r="B14" s="551" t="s">
        <v>1113</v>
      </c>
      <c r="C14" s="226"/>
      <c r="D14" s="226"/>
      <c r="E14" s="227">
        <v>2023</v>
      </c>
      <c r="F14" s="228"/>
      <c r="G14" s="552">
        <v>27000.959999999999</v>
      </c>
      <c r="H14" s="228" t="s">
        <v>433</v>
      </c>
      <c r="I14" s="264"/>
      <c r="J14" s="178"/>
    </row>
    <row r="15" spans="1:10" ht="65.25" customHeight="1" thickBot="1">
      <c r="A15" s="225" t="s">
        <v>1111</v>
      </c>
      <c r="B15" s="551" t="s">
        <v>1114</v>
      </c>
      <c r="C15" s="226"/>
      <c r="D15" s="226"/>
      <c r="E15" s="227">
        <v>2023</v>
      </c>
      <c r="F15" s="228"/>
      <c r="G15" s="229">
        <v>23232.240000000002</v>
      </c>
      <c r="H15" s="228" t="s">
        <v>433</v>
      </c>
      <c r="I15" s="264"/>
      <c r="J15" s="178"/>
    </row>
    <row r="16" spans="1:10" ht="65.25" customHeight="1" thickBot="1">
      <c r="A16" s="225" t="s">
        <v>1112</v>
      </c>
      <c r="B16" s="551" t="s">
        <v>1115</v>
      </c>
      <c r="C16" s="226"/>
      <c r="D16" s="226"/>
      <c r="E16" s="227">
        <v>2024</v>
      </c>
      <c r="F16" s="228"/>
      <c r="G16" s="229">
        <v>26186.7</v>
      </c>
      <c r="H16" s="228" t="s">
        <v>433</v>
      </c>
      <c r="I16" s="264"/>
      <c r="J16" s="178"/>
    </row>
    <row r="17" spans="1:10" ht="12" customHeight="1">
      <c r="A17" s="225"/>
      <c r="B17" s="253" t="s">
        <v>315</v>
      </c>
      <c r="C17" s="230"/>
      <c r="D17" s="231"/>
      <c r="E17" s="231"/>
      <c r="F17" s="231"/>
      <c r="G17" s="232">
        <f>SUM(G7:G16)</f>
        <v>211548.4</v>
      </c>
      <c r="H17" s="231"/>
      <c r="I17" s="264"/>
      <c r="J17" s="178"/>
    </row>
    <row r="18" spans="1:10" ht="19.5" customHeight="1">
      <c r="A18" s="712" t="s">
        <v>340</v>
      </c>
      <c r="B18" s="713"/>
      <c r="C18" s="713"/>
      <c r="D18" s="713"/>
      <c r="E18" s="713"/>
      <c r="F18" s="713"/>
      <c r="G18" s="713"/>
      <c r="H18" s="713"/>
      <c r="I18" s="713"/>
      <c r="J18" s="404"/>
    </row>
    <row r="19" spans="1:10" ht="43.5" customHeight="1" thickBot="1">
      <c r="A19" s="225" t="s">
        <v>422</v>
      </c>
      <c r="B19" s="402" t="s">
        <v>946</v>
      </c>
      <c r="C19" s="226"/>
      <c r="D19" s="226"/>
      <c r="E19" s="227">
        <v>2023</v>
      </c>
      <c r="F19" s="403" t="s">
        <v>947</v>
      </c>
      <c r="G19" s="229">
        <v>19490</v>
      </c>
      <c r="H19" s="228" t="s">
        <v>433</v>
      </c>
      <c r="I19" s="264"/>
      <c r="J19" s="178"/>
    </row>
    <row r="20" spans="1:10" ht="12" customHeight="1">
      <c r="A20" s="225"/>
      <c r="B20" s="253"/>
      <c r="C20" s="230"/>
      <c r="D20" s="231"/>
      <c r="E20" s="231"/>
      <c r="F20" s="231"/>
      <c r="G20" s="232"/>
      <c r="H20" s="231"/>
      <c r="I20" s="264"/>
      <c r="J20" s="178"/>
    </row>
    <row r="21" spans="1:10" ht="12" customHeight="1">
      <c r="A21" s="225"/>
      <c r="B21" s="253" t="s">
        <v>315</v>
      </c>
      <c r="C21" s="230"/>
      <c r="D21" s="231"/>
      <c r="E21" s="231"/>
      <c r="F21" s="231"/>
      <c r="G21" s="232">
        <f>SUM(G19:G20)</f>
        <v>19490</v>
      </c>
      <c r="H21" s="231"/>
      <c r="I21" s="264"/>
      <c r="J21" s="178"/>
    </row>
    <row r="22" spans="1:10" s="715" customFormat="1" ht="12" customHeight="1">
      <c r="A22" s="714" t="s">
        <v>955</v>
      </c>
    </row>
    <row r="23" spans="1:10" ht="27.75" customHeight="1">
      <c r="A23" s="225" t="s">
        <v>422</v>
      </c>
      <c r="B23" s="250" t="s">
        <v>956</v>
      </c>
      <c r="C23" s="226"/>
      <c r="D23" s="332"/>
      <c r="E23" s="410">
        <v>2018</v>
      </c>
      <c r="F23" s="332" t="s">
        <v>957</v>
      </c>
      <c r="G23" s="229">
        <v>10000</v>
      </c>
      <c r="H23" s="409" t="s">
        <v>433</v>
      </c>
      <c r="I23" s="264" t="s">
        <v>16</v>
      </c>
      <c r="J23" s="178"/>
    </row>
    <row r="24" spans="1:10" ht="26.25" customHeight="1">
      <c r="A24" s="225" t="s">
        <v>18</v>
      </c>
      <c r="B24" s="250" t="s">
        <v>958</v>
      </c>
      <c r="C24" s="226"/>
      <c r="D24" s="332"/>
      <c r="E24" s="410">
        <v>2023</v>
      </c>
      <c r="F24" s="351" t="s">
        <v>959</v>
      </c>
      <c r="G24" s="229">
        <v>23400</v>
      </c>
      <c r="H24" s="409" t="s">
        <v>433</v>
      </c>
      <c r="I24" s="264" t="s">
        <v>56</v>
      </c>
      <c r="J24" s="178"/>
    </row>
    <row r="25" spans="1:10" ht="25.5" customHeight="1">
      <c r="A25" s="225" t="s">
        <v>435</v>
      </c>
      <c r="B25" s="250" t="s">
        <v>960</v>
      </c>
      <c r="C25" s="226"/>
      <c r="D25" s="332"/>
      <c r="E25" s="410">
        <v>2023</v>
      </c>
      <c r="F25" s="351" t="s">
        <v>961</v>
      </c>
      <c r="G25" s="229">
        <v>19900</v>
      </c>
      <c r="H25" s="409" t="s">
        <v>433</v>
      </c>
      <c r="I25" s="264" t="s">
        <v>1</v>
      </c>
      <c r="J25" s="178"/>
    </row>
    <row r="26" spans="1:10" s="58" customFormat="1" ht="12" customHeight="1">
      <c r="A26" s="225"/>
      <c r="B26" s="253" t="s">
        <v>315</v>
      </c>
      <c r="C26" s="230"/>
      <c r="D26" s="231"/>
      <c r="E26" s="231"/>
      <c r="F26" s="231"/>
      <c r="G26" s="232">
        <f>SUM(G23:G25)</f>
        <v>53300</v>
      </c>
      <c r="H26" s="231"/>
      <c r="I26" s="407"/>
      <c r="J26" s="408"/>
    </row>
    <row r="27" spans="1:10" ht="12" customHeight="1">
      <c r="A27" s="225"/>
      <c r="B27" s="253"/>
      <c r="C27" s="230"/>
      <c r="D27" s="231"/>
      <c r="E27" s="231"/>
      <c r="F27" s="231"/>
      <c r="G27" s="232"/>
      <c r="H27" s="231"/>
      <c r="I27" s="264"/>
      <c r="J27" s="178"/>
    </row>
    <row r="28" spans="1:10" ht="13.15" customHeight="1">
      <c r="A28" s="704" t="s">
        <v>510</v>
      </c>
      <c r="B28" s="705"/>
      <c r="C28" s="705"/>
      <c r="D28" s="705"/>
      <c r="E28" s="153"/>
      <c r="F28" s="153"/>
      <c r="G28" s="153"/>
      <c r="H28" s="153"/>
      <c r="I28" s="265"/>
      <c r="J28" s="178"/>
    </row>
    <row r="29" spans="1:10" ht="77.25" customHeight="1">
      <c r="A29" s="225" t="s">
        <v>422</v>
      </c>
      <c r="B29" s="250" t="s">
        <v>511</v>
      </c>
      <c r="C29" s="226"/>
      <c r="D29" s="226" t="s">
        <v>512</v>
      </c>
      <c r="E29" s="227">
        <v>2014</v>
      </c>
      <c r="F29" s="228" t="s">
        <v>513</v>
      </c>
      <c r="G29" s="229">
        <v>52000</v>
      </c>
      <c r="H29" s="228" t="s">
        <v>433</v>
      </c>
      <c r="I29" s="264" t="s">
        <v>25</v>
      </c>
      <c r="J29" s="178"/>
    </row>
    <row r="30" spans="1:10">
      <c r="A30" s="225"/>
      <c r="B30" s="253" t="s">
        <v>315</v>
      </c>
      <c r="C30" s="230"/>
      <c r="D30" s="231"/>
      <c r="E30" s="231"/>
      <c r="F30" s="231"/>
      <c r="G30" s="232">
        <f>SUM(G29:G29)</f>
        <v>52000</v>
      </c>
      <c r="H30" s="231"/>
      <c r="I30" s="264"/>
      <c r="J30" s="178"/>
    </row>
    <row r="31" spans="1:10" ht="26.25" customHeight="1">
      <c r="A31" s="704" t="s">
        <v>514</v>
      </c>
      <c r="B31" s="705"/>
      <c r="C31" s="705"/>
      <c r="D31" s="705"/>
      <c r="E31" s="153"/>
      <c r="F31" s="153"/>
      <c r="G31" s="233"/>
      <c r="H31" s="153"/>
      <c r="I31" s="265"/>
      <c r="J31" s="178"/>
    </row>
    <row r="32" spans="1:10" ht="77.25" customHeight="1">
      <c r="A32" s="225" t="s">
        <v>422</v>
      </c>
      <c r="B32" s="254" t="s">
        <v>515</v>
      </c>
      <c r="C32" s="226"/>
      <c r="D32" s="226"/>
      <c r="E32" s="227">
        <v>2014</v>
      </c>
      <c r="F32" s="228"/>
      <c r="G32" s="229">
        <v>221909.43</v>
      </c>
      <c r="H32" s="228" t="s">
        <v>433</v>
      </c>
      <c r="I32" s="266" t="s">
        <v>516</v>
      </c>
      <c r="J32" s="178"/>
    </row>
    <row r="33" spans="1:10" ht="13.5" thickBot="1">
      <c r="A33" s="234"/>
      <c r="B33" s="255" t="s">
        <v>315</v>
      </c>
      <c r="C33" s="235"/>
      <c r="D33" s="236"/>
      <c r="E33" s="236"/>
      <c r="F33" s="236"/>
      <c r="G33" s="237">
        <f>SUM(G32:G32)</f>
        <v>221909.43</v>
      </c>
      <c r="H33" s="236"/>
      <c r="I33" s="267"/>
      <c r="J33" s="178"/>
    </row>
    <row r="34" spans="1:10">
      <c r="A34" s="704" t="s">
        <v>631</v>
      </c>
      <c r="B34" s="705"/>
      <c r="C34" s="705"/>
      <c r="D34" s="705"/>
      <c r="E34" s="153"/>
      <c r="F34" s="153"/>
      <c r="G34" s="233"/>
      <c r="H34" s="153"/>
      <c r="I34" s="265"/>
      <c r="J34" s="178"/>
    </row>
    <row r="35" spans="1:10" ht="26.25" thickBot="1">
      <c r="A35" s="238">
        <v>1</v>
      </c>
      <c r="B35" s="256" t="s">
        <v>632</v>
      </c>
      <c r="C35" s="240"/>
      <c r="D35" s="240"/>
      <c r="E35" s="241">
        <v>2018</v>
      </c>
      <c r="F35" s="242"/>
      <c r="G35" s="228">
        <v>326139.18</v>
      </c>
      <c r="H35" s="76" t="s">
        <v>431</v>
      </c>
      <c r="I35" s="268" t="s">
        <v>633</v>
      </c>
      <c r="J35" s="178"/>
    </row>
    <row r="36" spans="1:10" ht="39" thickBot="1">
      <c r="A36" s="238">
        <v>2</v>
      </c>
      <c r="B36" s="256" t="s">
        <v>634</v>
      </c>
      <c r="C36" s="240"/>
      <c r="D36" s="240"/>
      <c r="E36" s="241">
        <v>2018</v>
      </c>
      <c r="F36" s="242"/>
      <c r="G36" s="228">
        <v>300187.78999999998</v>
      </c>
      <c r="H36" s="76" t="s">
        <v>431</v>
      </c>
      <c r="I36" s="268" t="s">
        <v>635</v>
      </c>
      <c r="J36" s="178"/>
    </row>
    <row r="37" spans="1:10" ht="77.25" thickBot="1">
      <c r="A37" s="243">
        <v>3</v>
      </c>
      <c r="B37" s="256" t="s">
        <v>636</v>
      </c>
      <c r="C37" s="214"/>
      <c r="D37" s="215"/>
      <c r="E37" s="216">
        <v>2018</v>
      </c>
      <c r="F37" s="244"/>
      <c r="G37" s="228">
        <v>204052.9</v>
      </c>
      <c r="H37" s="228" t="s">
        <v>431</v>
      </c>
      <c r="I37" s="268" t="s">
        <v>637</v>
      </c>
      <c r="J37" s="178"/>
    </row>
    <row r="38" spans="1:10">
      <c r="A38" s="213"/>
      <c r="B38" s="257"/>
      <c r="C38" s="214"/>
      <c r="D38" s="215"/>
      <c r="E38" s="215"/>
      <c r="F38" s="215"/>
      <c r="G38" s="218">
        <f>SUM(G35:G37)</f>
        <v>830379.87</v>
      </c>
      <c r="H38" s="215"/>
      <c r="I38" s="269"/>
      <c r="J38" s="178"/>
    </row>
    <row r="39" spans="1:10" ht="13.5" thickBot="1">
      <c r="A39" s="704" t="s">
        <v>666</v>
      </c>
      <c r="B39" s="705"/>
      <c r="C39" s="705"/>
      <c r="D39" s="705"/>
      <c r="E39" s="153"/>
      <c r="F39" s="153"/>
      <c r="G39" s="233"/>
      <c r="H39" s="153"/>
      <c r="I39" s="265"/>
      <c r="J39" s="178"/>
    </row>
    <row r="40" spans="1:10" ht="26.25" thickBot="1">
      <c r="A40" s="213">
        <v>1</v>
      </c>
      <c r="B40" s="258" t="s">
        <v>667</v>
      </c>
      <c r="C40" s="214"/>
      <c r="D40" s="215"/>
      <c r="E40" s="216">
        <v>2021</v>
      </c>
      <c r="F40" s="215"/>
      <c r="G40" s="218">
        <v>23800</v>
      </c>
      <c r="H40" s="217" t="s">
        <v>433</v>
      </c>
      <c r="I40" s="270" t="s">
        <v>170</v>
      </c>
      <c r="J40" s="178"/>
    </row>
    <row r="41" spans="1:10">
      <c r="A41" s="213"/>
      <c r="B41" s="257"/>
      <c r="C41" s="214"/>
      <c r="D41" s="215"/>
      <c r="E41" s="215"/>
      <c r="F41" s="215"/>
      <c r="G41" s="218">
        <f>G40</f>
        <v>23800</v>
      </c>
      <c r="H41" s="215"/>
      <c r="I41" s="269"/>
      <c r="J41" s="178"/>
    </row>
    <row r="42" spans="1:10">
      <c r="A42" s="213"/>
      <c r="B42" s="701" t="s">
        <v>427</v>
      </c>
      <c r="C42" s="702"/>
      <c r="D42" s="702"/>
      <c r="E42" s="702"/>
      <c r="F42" s="703"/>
      <c r="G42" s="541">
        <f>G17+G21+G26+G30+G33+G38+G41</f>
        <v>1412427.7000000002</v>
      </c>
      <c r="H42" s="215"/>
      <c r="I42" s="269"/>
      <c r="J42" s="178"/>
    </row>
    <row r="43" spans="1:10">
      <c r="A43" s="706" t="s">
        <v>376</v>
      </c>
      <c r="B43" s="707"/>
      <c r="C43" s="707"/>
      <c r="D43" s="707"/>
      <c r="E43" s="608"/>
      <c r="F43" s="608"/>
      <c r="G43" s="609"/>
      <c r="H43" s="608"/>
      <c r="I43" s="610"/>
      <c r="J43" s="611"/>
    </row>
    <row r="44" spans="1:10" ht="25.5">
      <c r="A44" s="419">
        <v>2</v>
      </c>
      <c r="B44" s="562" t="s">
        <v>590</v>
      </c>
      <c r="C44" s="450" t="s">
        <v>591</v>
      </c>
      <c r="D44" s="559" t="s">
        <v>384</v>
      </c>
      <c r="E44" s="421" t="s">
        <v>592</v>
      </c>
      <c r="F44" s="563" t="s">
        <v>593</v>
      </c>
      <c r="G44" s="563">
        <v>1607</v>
      </c>
      <c r="H44" s="563" t="s">
        <v>89</v>
      </c>
      <c r="I44" s="563" t="s">
        <v>589</v>
      </c>
      <c r="J44" s="178"/>
    </row>
    <row r="45" spans="1:10" ht="24.75" customHeight="1">
      <c r="A45" s="419">
        <v>7</v>
      </c>
      <c r="B45" s="562" t="s">
        <v>594</v>
      </c>
      <c r="C45" s="450" t="s">
        <v>595</v>
      </c>
      <c r="D45" s="559" t="s">
        <v>596</v>
      </c>
      <c r="E45" s="421" t="s">
        <v>592</v>
      </c>
      <c r="F45" s="563" t="s">
        <v>597</v>
      </c>
      <c r="G45" s="563">
        <v>3960</v>
      </c>
      <c r="H45" s="564" t="s">
        <v>89</v>
      </c>
      <c r="I45" s="563" t="s">
        <v>589</v>
      </c>
      <c r="J45" s="178"/>
    </row>
    <row r="46" spans="1:10" ht="25.5" customHeight="1">
      <c r="A46" s="419">
        <v>8</v>
      </c>
      <c r="B46" s="562" t="s">
        <v>623</v>
      </c>
      <c r="C46" s="450" t="s">
        <v>624</v>
      </c>
      <c r="D46" s="559" t="s">
        <v>964</v>
      </c>
      <c r="E46" s="421" t="s">
        <v>625</v>
      </c>
      <c r="F46" s="563" t="s">
        <v>626</v>
      </c>
      <c r="G46" s="563">
        <v>949</v>
      </c>
      <c r="H46" s="564" t="s">
        <v>89</v>
      </c>
      <c r="I46" s="563" t="s">
        <v>589</v>
      </c>
      <c r="J46" s="178"/>
    </row>
    <row r="47" spans="1:10" ht="26.25" customHeight="1">
      <c r="A47" s="419">
        <v>11</v>
      </c>
      <c r="B47" s="562" t="s">
        <v>966</v>
      </c>
      <c r="C47" s="450"/>
      <c r="D47" s="559" t="s">
        <v>967</v>
      </c>
      <c r="E47" s="421" t="s">
        <v>965</v>
      </c>
      <c r="F47" s="563" t="s">
        <v>968</v>
      </c>
      <c r="G47" s="563">
        <v>240.9</v>
      </c>
      <c r="H47" s="564" t="s">
        <v>89</v>
      </c>
      <c r="I47" s="563" t="s">
        <v>589</v>
      </c>
      <c r="J47" s="178"/>
    </row>
    <row r="48" spans="1:10" ht="24" customHeight="1">
      <c r="A48" s="419">
        <v>12</v>
      </c>
      <c r="B48" s="562" t="s">
        <v>969</v>
      </c>
      <c r="C48" s="450" t="s">
        <v>970</v>
      </c>
      <c r="D48" s="559"/>
      <c r="E48" s="421" t="s">
        <v>965</v>
      </c>
      <c r="F48" s="563" t="s">
        <v>971</v>
      </c>
      <c r="G48" s="563">
        <v>769</v>
      </c>
      <c r="H48" s="564" t="s">
        <v>89</v>
      </c>
      <c r="I48" s="563" t="s">
        <v>589</v>
      </c>
      <c r="J48" s="178"/>
    </row>
    <row r="49" spans="1:10" ht="26.25" customHeight="1">
      <c r="A49" s="419">
        <v>14</v>
      </c>
      <c r="B49" s="562" t="s">
        <v>972</v>
      </c>
      <c r="C49" s="450" t="s">
        <v>973</v>
      </c>
      <c r="D49" s="559" t="s">
        <v>974</v>
      </c>
      <c r="E49" s="421" t="s">
        <v>697</v>
      </c>
      <c r="F49" s="563" t="s">
        <v>975</v>
      </c>
      <c r="G49" s="563">
        <v>400</v>
      </c>
      <c r="H49" s="564" t="s">
        <v>89</v>
      </c>
      <c r="I49" s="563" t="s">
        <v>589</v>
      </c>
      <c r="J49" s="178"/>
    </row>
    <row r="50" spans="1:10" ht="25.5" customHeight="1">
      <c r="A50" s="419">
        <v>15</v>
      </c>
      <c r="B50" s="562" t="s">
        <v>976</v>
      </c>
      <c r="C50" s="450" t="s">
        <v>977</v>
      </c>
      <c r="D50" s="559" t="s">
        <v>978</v>
      </c>
      <c r="E50" s="421" t="s">
        <v>697</v>
      </c>
      <c r="F50" s="563" t="s">
        <v>979</v>
      </c>
      <c r="G50" s="563">
        <v>279</v>
      </c>
      <c r="H50" s="564" t="s">
        <v>89</v>
      </c>
      <c r="I50" s="563" t="s">
        <v>589</v>
      </c>
      <c r="J50" s="178"/>
    </row>
    <row r="51" spans="1:10" ht="25.5" customHeight="1">
      <c r="A51" s="419">
        <v>17</v>
      </c>
      <c r="B51" s="562" t="s">
        <v>699</v>
      </c>
      <c r="C51" s="450" t="s">
        <v>384</v>
      </c>
      <c r="D51" s="559" t="s">
        <v>384</v>
      </c>
      <c r="E51" s="421" t="s">
        <v>697</v>
      </c>
      <c r="F51" s="563" t="s">
        <v>700</v>
      </c>
      <c r="G51" s="563">
        <v>5535</v>
      </c>
      <c r="H51" s="564" t="s">
        <v>89</v>
      </c>
      <c r="I51" s="563" t="s">
        <v>589</v>
      </c>
      <c r="J51" s="178"/>
    </row>
    <row r="52" spans="1:10" ht="24.75" customHeight="1">
      <c r="A52" s="419">
        <v>19</v>
      </c>
      <c r="B52" s="565" t="s">
        <v>980</v>
      </c>
      <c r="C52" s="450" t="s">
        <v>384</v>
      </c>
      <c r="D52" s="559" t="s">
        <v>981</v>
      </c>
      <c r="E52" s="421" t="s">
        <v>748</v>
      </c>
      <c r="F52" s="563" t="s">
        <v>982</v>
      </c>
      <c r="G52" s="563">
        <v>1600</v>
      </c>
      <c r="H52" s="564" t="s">
        <v>89</v>
      </c>
      <c r="I52" s="563" t="s">
        <v>589</v>
      </c>
      <c r="J52" s="178"/>
    </row>
    <row r="53" spans="1:10" ht="12" customHeight="1" thickBot="1">
      <c r="B53" s="695" t="s">
        <v>427</v>
      </c>
      <c r="C53" s="696"/>
      <c r="D53" s="696"/>
      <c r="E53" s="696"/>
      <c r="F53" s="697"/>
      <c r="G53" s="542">
        <f>SUM(G44:G52)</f>
        <v>15339.9</v>
      </c>
      <c r="J53" s="178"/>
    </row>
    <row r="54" spans="1:10" ht="12" customHeight="1" thickBot="1">
      <c r="A54" s="698" t="s">
        <v>412</v>
      </c>
      <c r="B54" s="699"/>
      <c r="C54" s="699"/>
      <c r="D54" s="699"/>
      <c r="E54" s="699"/>
      <c r="F54" s="699"/>
      <c r="G54" s="699"/>
      <c r="H54" s="699"/>
      <c r="I54" s="700"/>
      <c r="J54" s="425"/>
    </row>
    <row r="55" spans="1:10" ht="12" customHeight="1">
      <c r="A55" s="415">
        <v>1</v>
      </c>
      <c r="B55" s="415" t="s">
        <v>616</v>
      </c>
      <c r="C55" s="449"/>
      <c r="D55" s="416"/>
      <c r="E55" s="417" t="s">
        <v>617</v>
      </c>
      <c r="F55" s="418"/>
      <c r="G55" s="462">
        <v>6058.54</v>
      </c>
      <c r="H55" s="452" t="s">
        <v>89</v>
      </c>
      <c r="I55" s="418" t="s">
        <v>618</v>
      </c>
      <c r="J55" s="178"/>
    </row>
    <row r="56" spans="1:10" ht="12" customHeight="1">
      <c r="A56" s="419">
        <v>2</v>
      </c>
      <c r="B56" s="419" t="s">
        <v>616</v>
      </c>
      <c r="C56" s="450"/>
      <c r="D56" s="420"/>
      <c r="E56" s="421" t="s">
        <v>619</v>
      </c>
      <c r="F56" s="422"/>
      <c r="G56" s="463">
        <v>9099</v>
      </c>
      <c r="H56" s="453" t="s">
        <v>89</v>
      </c>
      <c r="I56" s="422" t="s">
        <v>620</v>
      </c>
      <c r="J56" s="178"/>
    </row>
    <row r="57" spans="1:10" ht="12" customHeight="1">
      <c r="A57" s="415">
        <v>3</v>
      </c>
      <c r="B57" s="419" t="s">
        <v>621</v>
      </c>
      <c r="C57" s="450"/>
      <c r="D57" s="420"/>
      <c r="E57" s="421" t="s">
        <v>592</v>
      </c>
      <c r="F57" s="422"/>
      <c r="G57" s="463">
        <v>105903</v>
      </c>
      <c r="H57" s="453" t="s">
        <v>89</v>
      </c>
      <c r="I57" s="422" t="s">
        <v>618</v>
      </c>
      <c r="J57" s="178"/>
    </row>
    <row r="58" spans="1:10" ht="12" customHeight="1">
      <c r="A58" s="419">
        <v>4</v>
      </c>
      <c r="B58" s="451" t="s">
        <v>747</v>
      </c>
      <c r="C58" s="450"/>
      <c r="D58" s="420"/>
      <c r="E58" s="423" t="s">
        <v>748</v>
      </c>
      <c r="F58" s="424"/>
      <c r="G58" s="464">
        <v>19778.3</v>
      </c>
      <c r="H58" s="454" t="s">
        <v>89</v>
      </c>
      <c r="I58" s="422" t="s">
        <v>991</v>
      </c>
      <c r="J58" s="178"/>
    </row>
    <row r="59" spans="1:10" ht="12" customHeight="1">
      <c r="A59" s="415">
        <v>5</v>
      </c>
      <c r="B59" s="468" t="s">
        <v>992</v>
      </c>
      <c r="C59" s="469"/>
      <c r="D59" s="470"/>
      <c r="E59" s="471" t="s">
        <v>983</v>
      </c>
      <c r="F59" s="472" t="s">
        <v>993</v>
      </c>
      <c r="G59" s="465">
        <v>17299</v>
      </c>
      <c r="H59" s="466" t="s">
        <v>89</v>
      </c>
      <c r="I59" s="472" t="s">
        <v>618</v>
      </c>
      <c r="J59" s="178"/>
    </row>
    <row r="60" spans="1:10" ht="12" customHeight="1">
      <c r="A60" s="419">
        <v>6</v>
      </c>
      <c r="B60" s="468" t="s">
        <v>994</v>
      </c>
      <c r="C60" s="469"/>
      <c r="D60" s="470"/>
      <c r="E60" s="471" t="s">
        <v>983</v>
      </c>
      <c r="F60" s="472" t="s">
        <v>995</v>
      </c>
      <c r="G60" s="467">
        <v>18448.77</v>
      </c>
      <c r="H60" s="466" t="s">
        <v>89</v>
      </c>
      <c r="I60" s="472" t="s">
        <v>618</v>
      </c>
      <c r="J60" s="178"/>
    </row>
    <row r="61" spans="1:10" ht="12" customHeight="1">
      <c r="A61" s="415">
        <v>7</v>
      </c>
      <c r="B61" s="419" t="s">
        <v>996</v>
      </c>
      <c r="C61" s="450"/>
      <c r="D61" s="420"/>
      <c r="E61" s="421" t="s">
        <v>983</v>
      </c>
      <c r="F61" s="422"/>
      <c r="G61" s="463">
        <v>8000.01</v>
      </c>
      <c r="H61" s="454" t="s">
        <v>89</v>
      </c>
      <c r="I61" s="422" t="s">
        <v>53</v>
      </c>
      <c r="J61" s="178"/>
    </row>
    <row r="62" spans="1:10" ht="12" customHeight="1">
      <c r="A62" s="419">
        <v>8</v>
      </c>
      <c r="B62" s="419" t="s">
        <v>1125</v>
      </c>
      <c r="C62" s="450"/>
      <c r="D62" s="420"/>
      <c r="E62" s="421" t="s">
        <v>1126</v>
      </c>
      <c r="F62" s="422"/>
      <c r="G62" s="463">
        <v>22500</v>
      </c>
      <c r="H62" s="454" t="s">
        <v>89</v>
      </c>
      <c r="I62" s="422" t="s">
        <v>53</v>
      </c>
      <c r="J62" s="178"/>
    </row>
    <row r="63" spans="1:10">
      <c r="A63" s="225"/>
      <c r="B63" s="701" t="s">
        <v>315</v>
      </c>
      <c r="C63" s="702"/>
      <c r="D63" s="702"/>
      <c r="E63" s="702"/>
      <c r="F63" s="703"/>
      <c r="G63" s="541">
        <f>SUM(G55:G62)</f>
        <v>207086.62</v>
      </c>
      <c r="H63" s="231"/>
      <c r="I63" s="264"/>
      <c r="J63" s="178"/>
    </row>
    <row r="64" spans="1:10">
      <c r="A64" s="154"/>
      <c r="B64" s="154"/>
      <c r="C64" s="154"/>
      <c r="D64" s="154"/>
      <c r="E64" s="154"/>
      <c r="F64" s="154"/>
      <c r="G64" s="245"/>
      <c r="H64" s="154"/>
      <c r="I64" s="154"/>
    </row>
    <row r="65" spans="6:7" ht="13.5" thickBot="1"/>
    <row r="66" spans="6:7" ht="18" customHeight="1" thickBot="1">
      <c r="F66" s="246" t="s">
        <v>571</v>
      </c>
      <c r="G66" s="247">
        <f>SUM(G17+G21+G26+G30+G33+G38+G41+G53+G63)</f>
        <v>1634854.2200000002</v>
      </c>
    </row>
  </sheetData>
  <mergeCells count="14">
    <mergeCell ref="A28:D28"/>
    <mergeCell ref="A3:I3"/>
    <mergeCell ref="A5:I5"/>
    <mergeCell ref="A6:I6"/>
    <mergeCell ref="A18:I18"/>
    <mergeCell ref="A22:XFD22"/>
    <mergeCell ref="B53:F53"/>
    <mergeCell ref="A54:I54"/>
    <mergeCell ref="B63:F63"/>
    <mergeCell ref="A31:D31"/>
    <mergeCell ref="A34:D34"/>
    <mergeCell ref="A39:D39"/>
    <mergeCell ref="B42:F42"/>
    <mergeCell ref="A43:D43"/>
  </mergeCells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52282-CB84-4350-99E5-836BD4C64BD8}">
  <dimension ref="A1:E15"/>
  <sheetViews>
    <sheetView workbookViewId="0"/>
  </sheetViews>
  <sheetFormatPr defaultColWidth="9.140625" defaultRowHeight="12.75"/>
  <cols>
    <col min="1" max="1" width="9.140625" style="56"/>
    <col min="2" max="2" width="24.85546875" style="56" customWidth="1"/>
    <col min="3" max="3" width="17.85546875" style="56" customWidth="1"/>
    <col min="4" max="4" width="18.42578125" style="56" customWidth="1"/>
    <col min="5" max="5" width="18.140625" style="56" customWidth="1"/>
    <col min="6" max="16384" width="9.140625" style="56"/>
  </cols>
  <sheetData>
    <row r="1" spans="1:5">
      <c r="A1" s="197" t="s">
        <v>924</v>
      </c>
    </row>
    <row r="2" spans="1:5" s="219" customFormat="1" ht="15.75" customHeight="1">
      <c r="A2" s="199" t="s">
        <v>541</v>
      </c>
    </row>
    <row r="3" spans="1:5">
      <c r="A3" s="198"/>
      <c r="B3" s="716" t="s">
        <v>379</v>
      </c>
      <c r="C3" s="717"/>
      <c r="D3" s="717"/>
      <c r="E3" s="198"/>
    </row>
    <row r="4" spans="1:5" ht="21" customHeight="1">
      <c r="A4" s="144" t="s">
        <v>542</v>
      </c>
      <c r="B4" s="144"/>
      <c r="C4" s="144"/>
      <c r="D4" s="144"/>
      <c r="E4" s="144"/>
    </row>
    <row r="5" spans="1:5" ht="24" customHeight="1">
      <c r="A5" s="359" t="s">
        <v>361</v>
      </c>
      <c r="B5" s="359" t="s">
        <v>543</v>
      </c>
      <c r="C5" s="360" t="s">
        <v>544</v>
      </c>
      <c r="D5" s="361"/>
      <c r="E5" s="619" t="s">
        <v>545</v>
      </c>
    </row>
    <row r="6" spans="1:5" ht="48.75" customHeight="1">
      <c r="A6" s="362"/>
      <c r="B6" s="362"/>
      <c r="C6" s="188" t="s">
        <v>546</v>
      </c>
      <c r="D6" s="188" t="s">
        <v>547</v>
      </c>
      <c r="E6" s="620"/>
    </row>
    <row r="7" spans="1:5" ht="17.25" customHeight="1">
      <c r="A7" s="66">
        <v>1</v>
      </c>
      <c r="B7" s="66" t="s">
        <v>48</v>
      </c>
      <c r="C7" s="66">
        <v>30</v>
      </c>
      <c r="D7" s="66">
        <v>15</v>
      </c>
      <c r="E7" s="66">
        <f>SUM(C7:D7)</f>
        <v>45</v>
      </c>
    </row>
    <row r="8" spans="1:5" ht="17.25" customHeight="1">
      <c r="A8" s="66">
        <v>2</v>
      </c>
      <c r="B8" s="66" t="s">
        <v>56</v>
      </c>
      <c r="C8" s="66">
        <v>31</v>
      </c>
      <c r="D8" s="66">
        <v>15</v>
      </c>
      <c r="E8" s="66">
        <f t="shared" ref="E8:E14" si="0">SUM(C8:D8)</f>
        <v>46</v>
      </c>
    </row>
    <row r="9" spans="1:5" ht="16.5" customHeight="1">
      <c r="A9" s="66">
        <v>3</v>
      </c>
      <c r="B9" s="66" t="s">
        <v>1</v>
      </c>
      <c r="C9" s="66">
        <v>37</v>
      </c>
      <c r="D9" s="66">
        <v>15</v>
      </c>
      <c r="E9" s="66">
        <f t="shared" si="0"/>
        <v>52</v>
      </c>
    </row>
    <row r="10" spans="1:5">
      <c r="A10" s="66">
        <v>4</v>
      </c>
      <c r="B10" s="66" t="s">
        <v>53</v>
      </c>
      <c r="C10" s="66">
        <v>24</v>
      </c>
      <c r="D10" s="66"/>
      <c r="E10" s="66">
        <f t="shared" si="0"/>
        <v>24</v>
      </c>
    </row>
    <row r="11" spans="1:5">
      <c r="A11" s="66">
        <v>5</v>
      </c>
      <c r="B11" s="66" t="s">
        <v>16</v>
      </c>
      <c r="C11" s="66">
        <v>16</v>
      </c>
      <c r="D11" s="66"/>
      <c r="E11" s="66">
        <f t="shared" si="0"/>
        <v>16</v>
      </c>
    </row>
    <row r="12" spans="1:5">
      <c r="A12" s="66">
        <v>6</v>
      </c>
      <c r="B12" s="149" t="s">
        <v>170</v>
      </c>
      <c r="C12" s="66">
        <v>20</v>
      </c>
      <c r="D12" s="66">
        <v>15</v>
      </c>
      <c r="E12" s="66">
        <f t="shared" si="0"/>
        <v>35</v>
      </c>
    </row>
    <row r="13" spans="1:5">
      <c r="A13" s="66">
        <v>7</v>
      </c>
      <c r="B13" s="66" t="s">
        <v>25</v>
      </c>
      <c r="C13" s="66">
        <v>18</v>
      </c>
      <c r="D13" s="66"/>
      <c r="E13" s="66">
        <f t="shared" si="0"/>
        <v>18</v>
      </c>
    </row>
    <row r="14" spans="1:5">
      <c r="A14" s="66">
        <v>8</v>
      </c>
      <c r="B14" s="66" t="s">
        <v>548</v>
      </c>
      <c r="C14" s="66">
        <v>20</v>
      </c>
      <c r="D14" s="66"/>
      <c r="E14" s="66">
        <f t="shared" si="0"/>
        <v>20</v>
      </c>
    </row>
    <row r="15" spans="1:5">
      <c r="A15" s="718" t="s">
        <v>427</v>
      </c>
      <c r="B15" s="718"/>
      <c r="C15" s="605">
        <f>SUM(C7:C14)</f>
        <v>196</v>
      </c>
      <c r="D15" s="606">
        <f>SUM(D7:D14)</f>
        <v>60</v>
      </c>
      <c r="E15" s="64">
        <f>SUM(E7:E14)</f>
        <v>256</v>
      </c>
    </row>
  </sheetData>
  <mergeCells count="3">
    <mergeCell ref="B3:D3"/>
    <mergeCell ref="E5:E6"/>
    <mergeCell ref="A15:B15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08B83-7094-4BDD-97D5-6B7DB7E5AC0D}">
  <dimension ref="A1:M20"/>
  <sheetViews>
    <sheetView topLeftCell="A10" zoomScale="70" zoomScaleNormal="70" workbookViewId="0">
      <selection activeCell="K21" sqref="K21"/>
    </sheetView>
  </sheetViews>
  <sheetFormatPr defaultRowHeight="14.25"/>
  <cols>
    <col min="1" max="1" width="5.140625" style="73" customWidth="1"/>
    <col min="2" max="2" width="28.28515625" style="62" customWidth="1"/>
    <col min="3" max="3" width="38.28515625" style="62" customWidth="1"/>
    <col min="4" max="4" width="26.5703125" style="62" hidden="1" customWidth="1"/>
    <col min="5" max="5" width="17" style="62" hidden="1" customWidth="1"/>
    <col min="6" max="6" width="17.140625" style="62" hidden="1" customWidth="1"/>
    <col min="7" max="8" width="24.85546875" style="363" bestFit="1" customWidth="1"/>
    <col min="9" max="9" width="22.5703125" style="363" customWidth="1"/>
    <col min="10" max="10" width="20.42578125" style="363" bestFit="1" customWidth="1"/>
    <col min="11" max="11" width="25.28515625" style="363" customWidth="1"/>
    <col min="12" max="12" width="8.85546875" style="62"/>
    <col min="13" max="13" width="18.140625" style="62" bestFit="1" customWidth="1"/>
    <col min="14" max="256" width="8.85546875" style="62"/>
    <col min="257" max="257" width="5.140625" style="62" customWidth="1"/>
    <col min="258" max="258" width="28.28515625" style="62" customWidth="1"/>
    <col min="259" max="259" width="38.28515625" style="62" customWidth="1"/>
    <col min="260" max="262" width="0" style="62" hidden="1" customWidth="1"/>
    <col min="263" max="264" width="24.85546875" style="62" bestFit="1" customWidth="1"/>
    <col min="265" max="265" width="22.5703125" style="62" customWidth="1"/>
    <col min="266" max="266" width="20.42578125" style="62" bestFit="1" customWidth="1"/>
    <col min="267" max="267" width="25.28515625" style="62" customWidth="1"/>
    <col min="268" max="268" width="8.85546875" style="62"/>
    <col min="269" max="269" width="18.140625" style="62" bestFit="1" customWidth="1"/>
    <col min="270" max="512" width="8.85546875" style="62"/>
    <col min="513" max="513" width="5.140625" style="62" customWidth="1"/>
    <col min="514" max="514" width="28.28515625" style="62" customWidth="1"/>
    <col min="515" max="515" width="38.28515625" style="62" customWidth="1"/>
    <col min="516" max="518" width="0" style="62" hidden="1" customWidth="1"/>
    <col min="519" max="520" width="24.85546875" style="62" bestFit="1" customWidth="1"/>
    <col min="521" max="521" width="22.5703125" style="62" customWidth="1"/>
    <col min="522" max="522" width="20.42578125" style="62" bestFit="1" customWidth="1"/>
    <col min="523" max="523" width="25.28515625" style="62" customWidth="1"/>
    <col min="524" max="524" width="8.85546875" style="62"/>
    <col min="525" max="525" width="18.140625" style="62" bestFit="1" customWidth="1"/>
    <col min="526" max="768" width="8.85546875" style="62"/>
    <col min="769" max="769" width="5.140625" style="62" customWidth="1"/>
    <col min="770" max="770" width="28.28515625" style="62" customWidth="1"/>
    <col min="771" max="771" width="38.28515625" style="62" customWidth="1"/>
    <col min="772" max="774" width="0" style="62" hidden="1" customWidth="1"/>
    <col min="775" max="776" width="24.85546875" style="62" bestFit="1" customWidth="1"/>
    <col min="777" max="777" width="22.5703125" style="62" customWidth="1"/>
    <col min="778" max="778" width="20.42578125" style="62" bestFit="1" customWidth="1"/>
    <col min="779" max="779" width="25.28515625" style="62" customWidth="1"/>
    <col min="780" max="780" width="8.85546875" style="62"/>
    <col min="781" max="781" width="18.140625" style="62" bestFit="1" customWidth="1"/>
    <col min="782" max="1024" width="8.85546875" style="62"/>
    <col min="1025" max="1025" width="5.140625" style="62" customWidth="1"/>
    <col min="1026" max="1026" width="28.28515625" style="62" customWidth="1"/>
    <col min="1027" max="1027" width="38.28515625" style="62" customWidth="1"/>
    <col min="1028" max="1030" width="0" style="62" hidden="1" customWidth="1"/>
    <col min="1031" max="1032" width="24.85546875" style="62" bestFit="1" customWidth="1"/>
    <col min="1033" max="1033" width="22.5703125" style="62" customWidth="1"/>
    <col min="1034" max="1034" width="20.42578125" style="62" bestFit="1" customWidth="1"/>
    <col min="1035" max="1035" width="25.28515625" style="62" customWidth="1"/>
    <col min="1036" max="1036" width="8.85546875" style="62"/>
    <col min="1037" max="1037" width="18.140625" style="62" bestFit="1" customWidth="1"/>
    <col min="1038" max="1280" width="8.85546875" style="62"/>
    <col min="1281" max="1281" width="5.140625" style="62" customWidth="1"/>
    <col min="1282" max="1282" width="28.28515625" style="62" customWidth="1"/>
    <col min="1283" max="1283" width="38.28515625" style="62" customWidth="1"/>
    <col min="1284" max="1286" width="0" style="62" hidden="1" customWidth="1"/>
    <col min="1287" max="1288" width="24.85546875" style="62" bestFit="1" customWidth="1"/>
    <col min="1289" max="1289" width="22.5703125" style="62" customWidth="1"/>
    <col min="1290" max="1290" width="20.42578125" style="62" bestFit="1" customWidth="1"/>
    <col min="1291" max="1291" width="25.28515625" style="62" customWidth="1"/>
    <col min="1292" max="1292" width="8.85546875" style="62"/>
    <col min="1293" max="1293" width="18.140625" style="62" bestFit="1" customWidth="1"/>
    <col min="1294" max="1536" width="8.85546875" style="62"/>
    <col min="1537" max="1537" width="5.140625" style="62" customWidth="1"/>
    <col min="1538" max="1538" width="28.28515625" style="62" customWidth="1"/>
    <col min="1539" max="1539" width="38.28515625" style="62" customWidth="1"/>
    <col min="1540" max="1542" width="0" style="62" hidden="1" customWidth="1"/>
    <col min="1543" max="1544" width="24.85546875" style="62" bestFit="1" customWidth="1"/>
    <col min="1545" max="1545" width="22.5703125" style="62" customWidth="1"/>
    <col min="1546" max="1546" width="20.42578125" style="62" bestFit="1" customWidth="1"/>
    <col min="1547" max="1547" width="25.28515625" style="62" customWidth="1"/>
    <col min="1548" max="1548" width="8.85546875" style="62"/>
    <col min="1549" max="1549" width="18.140625" style="62" bestFit="1" customWidth="1"/>
    <col min="1550" max="1792" width="8.85546875" style="62"/>
    <col min="1793" max="1793" width="5.140625" style="62" customWidth="1"/>
    <col min="1794" max="1794" width="28.28515625" style="62" customWidth="1"/>
    <col min="1795" max="1795" width="38.28515625" style="62" customWidth="1"/>
    <col min="1796" max="1798" width="0" style="62" hidden="1" customWidth="1"/>
    <col min="1799" max="1800" width="24.85546875" style="62" bestFit="1" customWidth="1"/>
    <col min="1801" max="1801" width="22.5703125" style="62" customWidth="1"/>
    <col min="1802" max="1802" width="20.42578125" style="62" bestFit="1" customWidth="1"/>
    <col min="1803" max="1803" width="25.28515625" style="62" customWidth="1"/>
    <col min="1804" max="1804" width="8.85546875" style="62"/>
    <col min="1805" max="1805" width="18.140625" style="62" bestFit="1" customWidth="1"/>
    <col min="1806" max="2048" width="8.85546875" style="62"/>
    <col min="2049" max="2049" width="5.140625" style="62" customWidth="1"/>
    <col min="2050" max="2050" width="28.28515625" style="62" customWidth="1"/>
    <col min="2051" max="2051" width="38.28515625" style="62" customWidth="1"/>
    <col min="2052" max="2054" width="0" style="62" hidden="1" customWidth="1"/>
    <col min="2055" max="2056" width="24.85546875" style="62" bestFit="1" customWidth="1"/>
    <col min="2057" max="2057" width="22.5703125" style="62" customWidth="1"/>
    <col min="2058" max="2058" width="20.42578125" style="62" bestFit="1" customWidth="1"/>
    <col min="2059" max="2059" width="25.28515625" style="62" customWidth="1"/>
    <col min="2060" max="2060" width="8.85546875" style="62"/>
    <col min="2061" max="2061" width="18.140625" style="62" bestFit="1" customWidth="1"/>
    <col min="2062" max="2304" width="8.85546875" style="62"/>
    <col min="2305" max="2305" width="5.140625" style="62" customWidth="1"/>
    <col min="2306" max="2306" width="28.28515625" style="62" customWidth="1"/>
    <col min="2307" max="2307" width="38.28515625" style="62" customWidth="1"/>
    <col min="2308" max="2310" width="0" style="62" hidden="1" customWidth="1"/>
    <col min="2311" max="2312" width="24.85546875" style="62" bestFit="1" customWidth="1"/>
    <col min="2313" max="2313" width="22.5703125" style="62" customWidth="1"/>
    <col min="2314" max="2314" width="20.42578125" style="62" bestFit="1" customWidth="1"/>
    <col min="2315" max="2315" width="25.28515625" style="62" customWidth="1"/>
    <col min="2316" max="2316" width="8.85546875" style="62"/>
    <col min="2317" max="2317" width="18.140625" style="62" bestFit="1" customWidth="1"/>
    <col min="2318" max="2560" width="8.85546875" style="62"/>
    <col min="2561" max="2561" width="5.140625" style="62" customWidth="1"/>
    <col min="2562" max="2562" width="28.28515625" style="62" customWidth="1"/>
    <col min="2563" max="2563" width="38.28515625" style="62" customWidth="1"/>
    <col min="2564" max="2566" width="0" style="62" hidden="1" customWidth="1"/>
    <col min="2567" max="2568" width="24.85546875" style="62" bestFit="1" customWidth="1"/>
    <col min="2569" max="2569" width="22.5703125" style="62" customWidth="1"/>
    <col min="2570" max="2570" width="20.42578125" style="62" bestFit="1" customWidth="1"/>
    <col min="2571" max="2571" width="25.28515625" style="62" customWidth="1"/>
    <col min="2572" max="2572" width="8.85546875" style="62"/>
    <col min="2573" max="2573" width="18.140625" style="62" bestFit="1" customWidth="1"/>
    <col min="2574" max="2816" width="8.85546875" style="62"/>
    <col min="2817" max="2817" width="5.140625" style="62" customWidth="1"/>
    <col min="2818" max="2818" width="28.28515625" style="62" customWidth="1"/>
    <col min="2819" max="2819" width="38.28515625" style="62" customWidth="1"/>
    <col min="2820" max="2822" width="0" style="62" hidden="1" customWidth="1"/>
    <col min="2823" max="2824" width="24.85546875" style="62" bestFit="1" customWidth="1"/>
    <col min="2825" max="2825" width="22.5703125" style="62" customWidth="1"/>
    <col min="2826" max="2826" width="20.42578125" style="62" bestFit="1" customWidth="1"/>
    <col min="2827" max="2827" width="25.28515625" style="62" customWidth="1"/>
    <col min="2828" max="2828" width="8.85546875" style="62"/>
    <col min="2829" max="2829" width="18.140625" style="62" bestFit="1" customWidth="1"/>
    <col min="2830" max="3072" width="8.85546875" style="62"/>
    <col min="3073" max="3073" width="5.140625" style="62" customWidth="1"/>
    <col min="3074" max="3074" width="28.28515625" style="62" customWidth="1"/>
    <col min="3075" max="3075" width="38.28515625" style="62" customWidth="1"/>
    <col min="3076" max="3078" width="0" style="62" hidden="1" customWidth="1"/>
    <col min="3079" max="3080" width="24.85546875" style="62" bestFit="1" customWidth="1"/>
    <col min="3081" max="3081" width="22.5703125" style="62" customWidth="1"/>
    <col min="3082" max="3082" width="20.42578125" style="62" bestFit="1" customWidth="1"/>
    <col min="3083" max="3083" width="25.28515625" style="62" customWidth="1"/>
    <col min="3084" max="3084" width="8.85546875" style="62"/>
    <col min="3085" max="3085" width="18.140625" style="62" bestFit="1" customWidth="1"/>
    <col min="3086" max="3328" width="8.85546875" style="62"/>
    <col min="3329" max="3329" width="5.140625" style="62" customWidth="1"/>
    <col min="3330" max="3330" width="28.28515625" style="62" customWidth="1"/>
    <col min="3331" max="3331" width="38.28515625" style="62" customWidth="1"/>
    <col min="3332" max="3334" width="0" style="62" hidden="1" customWidth="1"/>
    <col min="3335" max="3336" width="24.85546875" style="62" bestFit="1" customWidth="1"/>
    <col min="3337" max="3337" width="22.5703125" style="62" customWidth="1"/>
    <col min="3338" max="3338" width="20.42578125" style="62" bestFit="1" customWidth="1"/>
    <col min="3339" max="3339" width="25.28515625" style="62" customWidth="1"/>
    <col min="3340" max="3340" width="8.85546875" style="62"/>
    <col min="3341" max="3341" width="18.140625" style="62" bestFit="1" customWidth="1"/>
    <col min="3342" max="3584" width="8.85546875" style="62"/>
    <col min="3585" max="3585" width="5.140625" style="62" customWidth="1"/>
    <col min="3586" max="3586" width="28.28515625" style="62" customWidth="1"/>
    <col min="3587" max="3587" width="38.28515625" style="62" customWidth="1"/>
    <col min="3588" max="3590" width="0" style="62" hidden="1" customWidth="1"/>
    <col min="3591" max="3592" width="24.85546875" style="62" bestFit="1" customWidth="1"/>
    <col min="3593" max="3593" width="22.5703125" style="62" customWidth="1"/>
    <col min="3594" max="3594" width="20.42578125" style="62" bestFit="1" customWidth="1"/>
    <col min="3595" max="3595" width="25.28515625" style="62" customWidth="1"/>
    <col min="3596" max="3596" width="8.85546875" style="62"/>
    <col min="3597" max="3597" width="18.140625" style="62" bestFit="1" customWidth="1"/>
    <col min="3598" max="3840" width="8.85546875" style="62"/>
    <col min="3841" max="3841" width="5.140625" style="62" customWidth="1"/>
    <col min="3842" max="3842" width="28.28515625" style="62" customWidth="1"/>
    <col min="3843" max="3843" width="38.28515625" style="62" customWidth="1"/>
    <col min="3844" max="3846" width="0" style="62" hidden="1" customWidth="1"/>
    <col min="3847" max="3848" width="24.85546875" style="62" bestFit="1" customWidth="1"/>
    <col min="3849" max="3849" width="22.5703125" style="62" customWidth="1"/>
    <col min="3850" max="3850" width="20.42578125" style="62" bestFit="1" customWidth="1"/>
    <col min="3851" max="3851" width="25.28515625" style="62" customWidth="1"/>
    <col min="3852" max="3852" width="8.85546875" style="62"/>
    <col min="3853" max="3853" width="18.140625" style="62" bestFit="1" customWidth="1"/>
    <col min="3854" max="4096" width="8.85546875" style="62"/>
    <col min="4097" max="4097" width="5.140625" style="62" customWidth="1"/>
    <col min="4098" max="4098" width="28.28515625" style="62" customWidth="1"/>
    <col min="4099" max="4099" width="38.28515625" style="62" customWidth="1"/>
    <col min="4100" max="4102" width="0" style="62" hidden="1" customWidth="1"/>
    <col min="4103" max="4104" width="24.85546875" style="62" bestFit="1" customWidth="1"/>
    <col min="4105" max="4105" width="22.5703125" style="62" customWidth="1"/>
    <col min="4106" max="4106" width="20.42578125" style="62" bestFit="1" customWidth="1"/>
    <col min="4107" max="4107" width="25.28515625" style="62" customWidth="1"/>
    <col min="4108" max="4108" width="8.85546875" style="62"/>
    <col min="4109" max="4109" width="18.140625" style="62" bestFit="1" customWidth="1"/>
    <col min="4110" max="4352" width="8.85546875" style="62"/>
    <col min="4353" max="4353" width="5.140625" style="62" customWidth="1"/>
    <col min="4354" max="4354" width="28.28515625" style="62" customWidth="1"/>
    <col min="4355" max="4355" width="38.28515625" style="62" customWidth="1"/>
    <col min="4356" max="4358" width="0" style="62" hidden="1" customWidth="1"/>
    <col min="4359" max="4360" width="24.85546875" style="62" bestFit="1" customWidth="1"/>
    <col min="4361" max="4361" width="22.5703125" style="62" customWidth="1"/>
    <col min="4362" max="4362" width="20.42578125" style="62" bestFit="1" customWidth="1"/>
    <col min="4363" max="4363" width="25.28515625" style="62" customWidth="1"/>
    <col min="4364" max="4364" width="8.85546875" style="62"/>
    <col min="4365" max="4365" width="18.140625" style="62" bestFit="1" customWidth="1"/>
    <col min="4366" max="4608" width="8.85546875" style="62"/>
    <col min="4609" max="4609" width="5.140625" style="62" customWidth="1"/>
    <col min="4610" max="4610" width="28.28515625" style="62" customWidth="1"/>
    <col min="4611" max="4611" width="38.28515625" style="62" customWidth="1"/>
    <col min="4612" max="4614" width="0" style="62" hidden="1" customWidth="1"/>
    <col min="4615" max="4616" width="24.85546875" style="62" bestFit="1" customWidth="1"/>
    <col min="4617" max="4617" width="22.5703125" style="62" customWidth="1"/>
    <col min="4618" max="4618" width="20.42578125" style="62" bestFit="1" customWidth="1"/>
    <col min="4619" max="4619" width="25.28515625" style="62" customWidth="1"/>
    <col min="4620" max="4620" width="8.85546875" style="62"/>
    <col min="4621" max="4621" width="18.140625" style="62" bestFit="1" customWidth="1"/>
    <col min="4622" max="4864" width="8.85546875" style="62"/>
    <col min="4865" max="4865" width="5.140625" style="62" customWidth="1"/>
    <col min="4866" max="4866" width="28.28515625" style="62" customWidth="1"/>
    <col min="4867" max="4867" width="38.28515625" style="62" customWidth="1"/>
    <col min="4868" max="4870" width="0" style="62" hidden="1" customWidth="1"/>
    <col min="4871" max="4872" width="24.85546875" style="62" bestFit="1" customWidth="1"/>
    <col min="4873" max="4873" width="22.5703125" style="62" customWidth="1"/>
    <col min="4874" max="4874" width="20.42578125" style="62" bestFit="1" customWidth="1"/>
    <col min="4875" max="4875" width="25.28515625" style="62" customWidth="1"/>
    <col min="4876" max="4876" width="8.85546875" style="62"/>
    <col min="4877" max="4877" width="18.140625" style="62" bestFit="1" customWidth="1"/>
    <col min="4878" max="5120" width="8.85546875" style="62"/>
    <col min="5121" max="5121" width="5.140625" style="62" customWidth="1"/>
    <col min="5122" max="5122" width="28.28515625" style="62" customWidth="1"/>
    <col min="5123" max="5123" width="38.28515625" style="62" customWidth="1"/>
    <col min="5124" max="5126" width="0" style="62" hidden="1" customWidth="1"/>
    <col min="5127" max="5128" width="24.85546875" style="62" bestFit="1" customWidth="1"/>
    <col min="5129" max="5129" width="22.5703125" style="62" customWidth="1"/>
    <col min="5130" max="5130" width="20.42578125" style="62" bestFit="1" customWidth="1"/>
    <col min="5131" max="5131" width="25.28515625" style="62" customWidth="1"/>
    <col min="5132" max="5132" width="8.85546875" style="62"/>
    <col min="5133" max="5133" width="18.140625" style="62" bestFit="1" customWidth="1"/>
    <col min="5134" max="5376" width="8.85546875" style="62"/>
    <col min="5377" max="5377" width="5.140625" style="62" customWidth="1"/>
    <col min="5378" max="5378" width="28.28515625" style="62" customWidth="1"/>
    <col min="5379" max="5379" width="38.28515625" style="62" customWidth="1"/>
    <col min="5380" max="5382" width="0" style="62" hidden="1" customWidth="1"/>
    <col min="5383" max="5384" width="24.85546875" style="62" bestFit="1" customWidth="1"/>
    <col min="5385" max="5385" width="22.5703125" style="62" customWidth="1"/>
    <col min="5386" max="5386" width="20.42578125" style="62" bestFit="1" customWidth="1"/>
    <col min="5387" max="5387" width="25.28515625" style="62" customWidth="1"/>
    <col min="5388" max="5388" width="8.85546875" style="62"/>
    <col min="5389" max="5389" width="18.140625" style="62" bestFit="1" customWidth="1"/>
    <col min="5390" max="5632" width="8.85546875" style="62"/>
    <col min="5633" max="5633" width="5.140625" style="62" customWidth="1"/>
    <col min="5634" max="5634" width="28.28515625" style="62" customWidth="1"/>
    <col min="5635" max="5635" width="38.28515625" style="62" customWidth="1"/>
    <col min="5636" max="5638" width="0" style="62" hidden="1" customWidth="1"/>
    <col min="5639" max="5640" width="24.85546875" style="62" bestFit="1" customWidth="1"/>
    <col min="5641" max="5641" width="22.5703125" style="62" customWidth="1"/>
    <col min="5642" max="5642" width="20.42578125" style="62" bestFit="1" customWidth="1"/>
    <col min="5643" max="5643" width="25.28515625" style="62" customWidth="1"/>
    <col min="5644" max="5644" width="8.85546875" style="62"/>
    <col min="5645" max="5645" width="18.140625" style="62" bestFit="1" customWidth="1"/>
    <col min="5646" max="5888" width="8.85546875" style="62"/>
    <col min="5889" max="5889" width="5.140625" style="62" customWidth="1"/>
    <col min="5890" max="5890" width="28.28515625" style="62" customWidth="1"/>
    <col min="5891" max="5891" width="38.28515625" style="62" customWidth="1"/>
    <col min="5892" max="5894" width="0" style="62" hidden="1" customWidth="1"/>
    <col min="5895" max="5896" width="24.85546875" style="62" bestFit="1" customWidth="1"/>
    <col min="5897" max="5897" width="22.5703125" style="62" customWidth="1"/>
    <col min="5898" max="5898" width="20.42578125" style="62" bestFit="1" customWidth="1"/>
    <col min="5899" max="5899" width="25.28515625" style="62" customWidth="1"/>
    <col min="5900" max="5900" width="8.85546875" style="62"/>
    <col min="5901" max="5901" width="18.140625" style="62" bestFit="1" customWidth="1"/>
    <col min="5902" max="6144" width="8.85546875" style="62"/>
    <col min="6145" max="6145" width="5.140625" style="62" customWidth="1"/>
    <col min="6146" max="6146" width="28.28515625" style="62" customWidth="1"/>
    <col min="6147" max="6147" width="38.28515625" style="62" customWidth="1"/>
    <col min="6148" max="6150" width="0" style="62" hidden="1" customWidth="1"/>
    <col min="6151" max="6152" width="24.85546875" style="62" bestFit="1" customWidth="1"/>
    <col min="6153" max="6153" width="22.5703125" style="62" customWidth="1"/>
    <col min="6154" max="6154" width="20.42578125" style="62" bestFit="1" customWidth="1"/>
    <col min="6155" max="6155" width="25.28515625" style="62" customWidth="1"/>
    <col min="6156" max="6156" width="8.85546875" style="62"/>
    <col min="6157" max="6157" width="18.140625" style="62" bestFit="1" customWidth="1"/>
    <col min="6158" max="6400" width="8.85546875" style="62"/>
    <col min="6401" max="6401" width="5.140625" style="62" customWidth="1"/>
    <col min="6402" max="6402" width="28.28515625" style="62" customWidth="1"/>
    <col min="6403" max="6403" width="38.28515625" style="62" customWidth="1"/>
    <col min="6404" max="6406" width="0" style="62" hidden="1" customWidth="1"/>
    <col min="6407" max="6408" width="24.85546875" style="62" bestFit="1" customWidth="1"/>
    <col min="6409" max="6409" width="22.5703125" style="62" customWidth="1"/>
    <col min="6410" max="6410" width="20.42578125" style="62" bestFit="1" customWidth="1"/>
    <col min="6411" max="6411" width="25.28515625" style="62" customWidth="1"/>
    <col min="6412" max="6412" width="8.85546875" style="62"/>
    <col min="6413" max="6413" width="18.140625" style="62" bestFit="1" customWidth="1"/>
    <col min="6414" max="6656" width="8.85546875" style="62"/>
    <col min="6657" max="6657" width="5.140625" style="62" customWidth="1"/>
    <col min="6658" max="6658" width="28.28515625" style="62" customWidth="1"/>
    <col min="6659" max="6659" width="38.28515625" style="62" customWidth="1"/>
    <col min="6660" max="6662" width="0" style="62" hidden="1" customWidth="1"/>
    <col min="6663" max="6664" width="24.85546875" style="62" bestFit="1" customWidth="1"/>
    <col min="6665" max="6665" width="22.5703125" style="62" customWidth="1"/>
    <col min="6666" max="6666" width="20.42578125" style="62" bestFit="1" customWidth="1"/>
    <col min="6667" max="6667" width="25.28515625" style="62" customWidth="1"/>
    <col min="6668" max="6668" width="8.85546875" style="62"/>
    <col min="6669" max="6669" width="18.140625" style="62" bestFit="1" customWidth="1"/>
    <col min="6670" max="6912" width="8.85546875" style="62"/>
    <col min="6913" max="6913" width="5.140625" style="62" customWidth="1"/>
    <col min="6914" max="6914" width="28.28515625" style="62" customWidth="1"/>
    <col min="6915" max="6915" width="38.28515625" style="62" customWidth="1"/>
    <col min="6916" max="6918" width="0" style="62" hidden="1" customWidth="1"/>
    <col min="6919" max="6920" width="24.85546875" style="62" bestFit="1" customWidth="1"/>
    <col min="6921" max="6921" width="22.5703125" style="62" customWidth="1"/>
    <col min="6922" max="6922" width="20.42578125" style="62" bestFit="1" customWidth="1"/>
    <col min="6923" max="6923" width="25.28515625" style="62" customWidth="1"/>
    <col min="6924" max="6924" width="8.85546875" style="62"/>
    <col min="6925" max="6925" width="18.140625" style="62" bestFit="1" customWidth="1"/>
    <col min="6926" max="7168" width="8.85546875" style="62"/>
    <col min="7169" max="7169" width="5.140625" style="62" customWidth="1"/>
    <col min="7170" max="7170" width="28.28515625" style="62" customWidth="1"/>
    <col min="7171" max="7171" width="38.28515625" style="62" customWidth="1"/>
    <col min="7172" max="7174" width="0" style="62" hidden="1" customWidth="1"/>
    <col min="7175" max="7176" width="24.85546875" style="62" bestFit="1" customWidth="1"/>
    <col min="7177" max="7177" width="22.5703125" style="62" customWidth="1"/>
    <col min="7178" max="7178" width="20.42578125" style="62" bestFit="1" customWidth="1"/>
    <col min="7179" max="7179" width="25.28515625" style="62" customWidth="1"/>
    <col min="7180" max="7180" width="8.85546875" style="62"/>
    <col min="7181" max="7181" width="18.140625" style="62" bestFit="1" customWidth="1"/>
    <col min="7182" max="7424" width="8.85546875" style="62"/>
    <col min="7425" max="7425" width="5.140625" style="62" customWidth="1"/>
    <col min="7426" max="7426" width="28.28515625" style="62" customWidth="1"/>
    <col min="7427" max="7427" width="38.28515625" style="62" customWidth="1"/>
    <col min="7428" max="7430" width="0" style="62" hidden="1" customWidth="1"/>
    <col min="7431" max="7432" width="24.85546875" style="62" bestFit="1" customWidth="1"/>
    <col min="7433" max="7433" width="22.5703125" style="62" customWidth="1"/>
    <col min="7434" max="7434" width="20.42578125" style="62" bestFit="1" customWidth="1"/>
    <col min="7435" max="7435" width="25.28515625" style="62" customWidth="1"/>
    <col min="7436" max="7436" width="8.85546875" style="62"/>
    <col min="7437" max="7437" width="18.140625" style="62" bestFit="1" customWidth="1"/>
    <col min="7438" max="7680" width="8.85546875" style="62"/>
    <col min="7681" max="7681" width="5.140625" style="62" customWidth="1"/>
    <col min="7682" max="7682" width="28.28515625" style="62" customWidth="1"/>
    <col min="7683" max="7683" width="38.28515625" style="62" customWidth="1"/>
    <col min="7684" max="7686" width="0" style="62" hidden="1" customWidth="1"/>
    <col min="7687" max="7688" width="24.85546875" style="62" bestFit="1" customWidth="1"/>
    <col min="7689" max="7689" width="22.5703125" style="62" customWidth="1"/>
    <col min="7690" max="7690" width="20.42578125" style="62" bestFit="1" customWidth="1"/>
    <col min="7691" max="7691" width="25.28515625" style="62" customWidth="1"/>
    <col min="7692" max="7692" width="8.85546875" style="62"/>
    <col min="7693" max="7693" width="18.140625" style="62" bestFit="1" customWidth="1"/>
    <col min="7694" max="7936" width="8.85546875" style="62"/>
    <col min="7937" max="7937" width="5.140625" style="62" customWidth="1"/>
    <col min="7938" max="7938" width="28.28515625" style="62" customWidth="1"/>
    <col min="7939" max="7939" width="38.28515625" style="62" customWidth="1"/>
    <col min="7940" max="7942" width="0" style="62" hidden="1" customWidth="1"/>
    <col min="7943" max="7944" width="24.85546875" style="62" bestFit="1" customWidth="1"/>
    <col min="7945" max="7945" width="22.5703125" style="62" customWidth="1"/>
    <col min="7946" max="7946" width="20.42578125" style="62" bestFit="1" customWidth="1"/>
    <col min="7947" max="7947" width="25.28515625" style="62" customWidth="1"/>
    <col min="7948" max="7948" width="8.85546875" style="62"/>
    <col min="7949" max="7949" width="18.140625" style="62" bestFit="1" customWidth="1"/>
    <col min="7950" max="8192" width="8.85546875" style="62"/>
    <col min="8193" max="8193" width="5.140625" style="62" customWidth="1"/>
    <col min="8194" max="8194" width="28.28515625" style="62" customWidth="1"/>
    <col min="8195" max="8195" width="38.28515625" style="62" customWidth="1"/>
    <col min="8196" max="8198" width="0" style="62" hidden="1" customWidth="1"/>
    <col min="8199" max="8200" width="24.85546875" style="62" bestFit="1" customWidth="1"/>
    <col min="8201" max="8201" width="22.5703125" style="62" customWidth="1"/>
    <col min="8202" max="8202" width="20.42578125" style="62" bestFit="1" customWidth="1"/>
    <col min="8203" max="8203" width="25.28515625" style="62" customWidth="1"/>
    <col min="8204" max="8204" width="8.85546875" style="62"/>
    <col min="8205" max="8205" width="18.140625" style="62" bestFit="1" customWidth="1"/>
    <col min="8206" max="8448" width="8.85546875" style="62"/>
    <col min="8449" max="8449" width="5.140625" style="62" customWidth="1"/>
    <col min="8450" max="8450" width="28.28515625" style="62" customWidth="1"/>
    <col min="8451" max="8451" width="38.28515625" style="62" customWidth="1"/>
    <col min="8452" max="8454" width="0" style="62" hidden="1" customWidth="1"/>
    <col min="8455" max="8456" width="24.85546875" style="62" bestFit="1" customWidth="1"/>
    <col min="8457" max="8457" width="22.5703125" style="62" customWidth="1"/>
    <col min="8458" max="8458" width="20.42578125" style="62" bestFit="1" customWidth="1"/>
    <col min="8459" max="8459" width="25.28515625" style="62" customWidth="1"/>
    <col min="8460" max="8460" width="8.85546875" style="62"/>
    <col min="8461" max="8461" width="18.140625" style="62" bestFit="1" customWidth="1"/>
    <col min="8462" max="8704" width="8.85546875" style="62"/>
    <col min="8705" max="8705" width="5.140625" style="62" customWidth="1"/>
    <col min="8706" max="8706" width="28.28515625" style="62" customWidth="1"/>
    <col min="8707" max="8707" width="38.28515625" style="62" customWidth="1"/>
    <col min="8708" max="8710" width="0" style="62" hidden="1" customWidth="1"/>
    <col min="8711" max="8712" width="24.85546875" style="62" bestFit="1" customWidth="1"/>
    <col min="8713" max="8713" width="22.5703125" style="62" customWidth="1"/>
    <col min="8714" max="8714" width="20.42578125" style="62" bestFit="1" customWidth="1"/>
    <col min="8715" max="8715" width="25.28515625" style="62" customWidth="1"/>
    <col min="8716" max="8716" width="8.85546875" style="62"/>
    <col min="8717" max="8717" width="18.140625" style="62" bestFit="1" customWidth="1"/>
    <col min="8718" max="8960" width="8.85546875" style="62"/>
    <col min="8961" max="8961" width="5.140625" style="62" customWidth="1"/>
    <col min="8962" max="8962" width="28.28515625" style="62" customWidth="1"/>
    <col min="8963" max="8963" width="38.28515625" style="62" customWidth="1"/>
    <col min="8964" max="8966" width="0" style="62" hidden="1" customWidth="1"/>
    <col min="8967" max="8968" width="24.85546875" style="62" bestFit="1" customWidth="1"/>
    <col min="8969" max="8969" width="22.5703125" style="62" customWidth="1"/>
    <col min="8970" max="8970" width="20.42578125" style="62" bestFit="1" customWidth="1"/>
    <col min="8971" max="8971" width="25.28515625" style="62" customWidth="1"/>
    <col min="8972" max="8972" width="8.85546875" style="62"/>
    <col min="8973" max="8973" width="18.140625" style="62" bestFit="1" customWidth="1"/>
    <col min="8974" max="9216" width="8.85546875" style="62"/>
    <col min="9217" max="9217" width="5.140625" style="62" customWidth="1"/>
    <col min="9218" max="9218" width="28.28515625" style="62" customWidth="1"/>
    <col min="9219" max="9219" width="38.28515625" style="62" customWidth="1"/>
    <col min="9220" max="9222" width="0" style="62" hidden="1" customWidth="1"/>
    <col min="9223" max="9224" width="24.85546875" style="62" bestFit="1" customWidth="1"/>
    <col min="9225" max="9225" width="22.5703125" style="62" customWidth="1"/>
    <col min="9226" max="9226" width="20.42578125" style="62" bestFit="1" customWidth="1"/>
    <col min="9227" max="9227" width="25.28515625" style="62" customWidth="1"/>
    <col min="9228" max="9228" width="8.85546875" style="62"/>
    <col min="9229" max="9229" width="18.140625" style="62" bestFit="1" customWidth="1"/>
    <col min="9230" max="9472" width="8.85546875" style="62"/>
    <col min="9473" max="9473" width="5.140625" style="62" customWidth="1"/>
    <col min="9474" max="9474" width="28.28515625" style="62" customWidth="1"/>
    <col min="9475" max="9475" width="38.28515625" style="62" customWidth="1"/>
    <col min="9476" max="9478" width="0" style="62" hidden="1" customWidth="1"/>
    <col min="9479" max="9480" width="24.85546875" style="62" bestFit="1" customWidth="1"/>
    <col min="9481" max="9481" width="22.5703125" style="62" customWidth="1"/>
    <col min="9482" max="9482" width="20.42578125" style="62" bestFit="1" customWidth="1"/>
    <col min="9483" max="9483" width="25.28515625" style="62" customWidth="1"/>
    <col min="9484" max="9484" width="8.85546875" style="62"/>
    <col min="9485" max="9485" width="18.140625" style="62" bestFit="1" customWidth="1"/>
    <col min="9486" max="9728" width="8.85546875" style="62"/>
    <col min="9729" max="9729" width="5.140625" style="62" customWidth="1"/>
    <col min="9730" max="9730" width="28.28515625" style="62" customWidth="1"/>
    <col min="9731" max="9731" width="38.28515625" style="62" customWidth="1"/>
    <col min="9732" max="9734" width="0" style="62" hidden="1" customWidth="1"/>
    <col min="9735" max="9736" width="24.85546875" style="62" bestFit="1" customWidth="1"/>
    <col min="9737" max="9737" width="22.5703125" style="62" customWidth="1"/>
    <col min="9738" max="9738" width="20.42578125" style="62" bestFit="1" customWidth="1"/>
    <col min="9739" max="9739" width="25.28515625" style="62" customWidth="1"/>
    <col min="9740" max="9740" width="8.85546875" style="62"/>
    <col min="9741" max="9741" width="18.140625" style="62" bestFit="1" customWidth="1"/>
    <col min="9742" max="9984" width="8.85546875" style="62"/>
    <col min="9985" max="9985" width="5.140625" style="62" customWidth="1"/>
    <col min="9986" max="9986" width="28.28515625" style="62" customWidth="1"/>
    <col min="9987" max="9987" width="38.28515625" style="62" customWidth="1"/>
    <col min="9988" max="9990" width="0" style="62" hidden="1" customWidth="1"/>
    <col min="9991" max="9992" width="24.85546875" style="62" bestFit="1" customWidth="1"/>
    <col min="9993" max="9993" width="22.5703125" style="62" customWidth="1"/>
    <col min="9994" max="9994" width="20.42578125" style="62" bestFit="1" customWidth="1"/>
    <col min="9995" max="9995" width="25.28515625" style="62" customWidth="1"/>
    <col min="9996" max="9996" width="8.85546875" style="62"/>
    <col min="9997" max="9997" width="18.140625" style="62" bestFit="1" customWidth="1"/>
    <col min="9998" max="10240" width="8.85546875" style="62"/>
    <col min="10241" max="10241" width="5.140625" style="62" customWidth="1"/>
    <col min="10242" max="10242" width="28.28515625" style="62" customWidth="1"/>
    <col min="10243" max="10243" width="38.28515625" style="62" customWidth="1"/>
    <col min="10244" max="10246" width="0" style="62" hidden="1" customWidth="1"/>
    <col min="10247" max="10248" width="24.85546875" style="62" bestFit="1" customWidth="1"/>
    <col min="10249" max="10249" width="22.5703125" style="62" customWidth="1"/>
    <col min="10250" max="10250" width="20.42578125" style="62" bestFit="1" customWidth="1"/>
    <col min="10251" max="10251" width="25.28515625" style="62" customWidth="1"/>
    <col min="10252" max="10252" width="8.85546875" style="62"/>
    <col min="10253" max="10253" width="18.140625" style="62" bestFit="1" customWidth="1"/>
    <col min="10254" max="10496" width="8.85546875" style="62"/>
    <col min="10497" max="10497" width="5.140625" style="62" customWidth="1"/>
    <col min="10498" max="10498" width="28.28515625" style="62" customWidth="1"/>
    <col min="10499" max="10499" width="38.28515625" style="62" customWidth="1"/>
    <col min="10500" max="10502" width="0" style="62" hidden="1" customWidth="1"/>
    <col min="10503" max="10504" width="24.85546875" style="62" bestFit="1" customWidth="1"/>
    <col min="10505" max="10505" width="22.5703125" style="62" customWidth="1"/>
    <col min="10506" max="10506" width="20.42578125" style="62" bestFit="1" customWidth="1"/>
    <col min="10507" max="10507" width="25.28515625" style="62" customWidth="1"/>
    <col min="10508" max="10508" width="8.85546875" style="62"/>
    <col min="10509" max="10509" width="18.140625" style="62" bestFit="1" customWidth="1"/>
    <col min="10510" max="10752" width="8.85546875" style="62"/>
    <col min="10753" max="10753" width="5.140625" style="62" customWidth="1"/>
    <col min="10754" max="10754" width="28.28515625" style="62" customWidth="1"/>
    <col min="10755" max="10755" width="38.28515625" style="62" customWidth="1"/>
    <col min="10756" max="10758" width="0" style="62" hidden="1" customWidth="1"/>
    <col min="10759" max="10760" width="24.85546875" style="62" bestFit="1" customWidth="1"/>
    <col min="10761" max="10761" width="22.5703125" style="62" customWidth="1"/>
    <col min="10762" max="10762" width="20.42578125" style="62" bestFit="1" customWidth="1"/>
    <col min="10763" max="10763" width="25.28515625" style="62" customWidth="1"/>
    <col min="10764" max="10764" width="8.85546875" style="62"/>
    <col min="10765" max="10765" width="18.140625" style="62" bestFit="1" customWidth="1"/>
    <col min="10766" max="11008" width="8.85546875" style="62"/>
    <col min="11009" max="11009" width="5.140625" style="62" customWidth="1"/>
    <col min="11010" max="11010" width="28.28515625" style="62" customWidth="1"/>
    <col min="11011" max="11011" width="38.28515625" style="62" customWidth="1"/>
    <col min="11012" max="11014" width="0" style="62" hidden="1" customWidth="1"/>
    <col min="11015" max="11016" width="24.85546875" style="62" bestFit="1" customWidth="1"/>
    <col min="11017" max="11017" width="22.5703125" style="62" customWidth="1"/>
    <col min="11018" max="11018" width="20.42578125" style="62" bestFit="1" customWidth="1"/>
    <col min="11019" max="11019" width="25.28515625" style="62" customWidth="1"/>
    <col min="11020" max="11020" width="8.85546875" style="62"/>
    <col min="11021" max="11021" width="18.140625" style="62" bestFit="1" customWidth="1"/>
    <col min="11022" max="11264" width="8.85546875" style="62"/>
    <col min="11265" max="11265" width="5.140625" style="62" customWidth="1"/>
    <col min="11266" max="11266" width="28.28515625" style="62" customWidth="1"/>
    <col min="11267" max="11267" width="38.28515625" style="62" customWidth="1"/>
    <col min="11268" max="11270" width="0" style="62" hidden="1" customWidth="1"/>
    <col min="11271" max="11272" width="24.85546875" style="62" bestFit="1" customWidth="1"/>
    <col min="11273" max="11273" width="22.5703125" style="62" customWidth="1"/>
    <col min="11274" max="11274" width="20.42578125" style="62" bestFit="1" customWidth="1"/>
    <col min="11275" max="11275" width="25.28515625" style="62" customWidth="1"/>
    <col min="11276" max="11276" width="8.85546875" style="62"/>
    <col min="11277" max="11277" width="18.140625" style="62" bestFit="1" customWidth="1"/>
    <col min="11278" max="11520" width="8.85546875" style="62"/>
    <col min="11521" max="11521" width="5.140625" style="62" customWidth="1"/>
    <col min="11522" max="11522" width="28.28515625" style="62" customWidth="1"/>
    <col min="11523" max="11523" width="38.28515625" style="62" customWidth="1"/>
    <col min="11524" max="11526" width="0" style="62" hidden="1" customWidth="1"/>
    <col min="11527" max="11528" width="24.85546875" style="62" bestFit="1" customWidth="1"/>
    <col min="11529" max="11529" width="22.5703125" style="62" customWidth="1"/>
    <col min="11530" max="11530" width="20.42578125" style="62" bestFit="1" customWidth="1"/>
    <col min="11531" max="11531" width="25.28515625" style="62" customWidth="1"/>
    <col min="11532" max="11532" width="8.85546875" style="62"/>
    <col min="11533" max="11533" width="18.140625" style="62" bestFit="1" customWidth="1"/>
    <col min="11534" max="11776" width="8.85546875" style="62"/>
    <col min="11777" max="11777" width="5.140625" style="62" customWidth="1"/>
    <col min="11778" max="11778" width="28.28515625" style="62" customWidth="1"/>
    <col min="11779" max="11779" width="38.28515625" style="62" customWidth="1"/>
    <col min="11780" max="11782" width="0" style="62" hidden="1" customWidth="1"/>
    <col min="11783" max="11784" width="24.85546875" style="62" bestFit="1" customWidth="1"/>
    <col min="11785" max="11785" width="22.5703125" style="62" customWidth="1"/>
    <col min="11786" max="11786" width="20.42578125" style="62" bestFit="1" customWidth="1"/>
    <col min="11787" max="11787" width="25.28515625" style="62" customWidth="1"/>
    <col min="11788" max="11788" width="8.85546875" style="62"/>
    <col min="11789" max="11789" width="18.140625" style="62" bestFit="1" customWidth="1"/>
    <col min="11790" max="12032" width="8.85546875" style="62"/>
    <col min="12033" max="12033" width="5.140625" style="62" customWidth="1"/>
    <col min="12034" max="12034" width="28.28515625" style="62" customWidth="1"/>
    <col min="12035" max="12035" width="38.28515625" style="62" customWidth="1"/>
    <col min="12036" max="12038" width="0" style="62" hidden="1" customWidth="1"/>
    <col min="12039" max="12040" width="24.85546875" style="62" bestFit="1" customWidth="1"/>
    <col min="12041" max="12041" width="22.5703125" style="62" customWidth="1"/>
    <col min="12042" max="12042" width="20.42578125" style="62" bestFit="1" customWidth="1"/>
    <col min="12043" max="12043" width="25.28515625" style="62" customWidth="1"/>
    <col min="12044" max="12044" width="8.85546875" style="62"/>
    <col min="12045" max="12045" width="18.140625" style="62" bestFit="1" customWidth="1"/>
    <col min="12046" max="12288" width="8.85546875" style="62"/>
    <col min="12289" max="12289" width="5.140625" style="62" customWidth="1"/>
    <col min="12290" max="12290" width="28.28515625" style="62" customWidth="1"/>
    <col min="12291" max="12291" width="38.28515625" style="62" customWidth="1"/>
    <col min="12292" max="12294" width="0" style="62" hidden="1" customWidth="1"/>
    <col min="12295" max="12296" width="24.85546875" style="62" bestFit="1" customWidth="1"/>
    <col min="12297" max="12297" width="22.5703125" style="62" customWidth="1"/>
    <col min="12298" max="12298" width="20.42578125" style="62" bestFit="1" customWidth="1"/>
    <col min="12299" max="12299" width="25.28515625" style="62" customWidth="1"/>
    <col min="12300" max="12300" width="8.85546875" style="62"/>
    <col min="12301" max="12301" width="18.140625" style="62" bestFit="1" customWidth="1"/>
    <col min="12302" max="12544" width="8.85546875" style="62"/>
    <col min="12545" max="12545" width="5.140625" style="62" customWidth="1"/>
    <col min="12546" max="12546" width="28.28515625" style="62" customWidth="1"/>
    <col min="12547" max="12547" width="38.28515625" style="62" customWidth="1"/>
    <col min="12548" max="12550" width="0" style="62" hidden="1" customWidth="1"/>
    <col min="12551" max="12552" width="24.85546875" style="62" bestFit="1" customWidth="1"/>
    <col min="12553" max="12553" width="22.5703125" style="62" customWidth="1"/>
    <col min="12554" max="12554" width="20.42578125" style="62" bestFit="1" customWidth="1"/>
    <col min="12555" max="12555" width="25.28515625" style="62" customWidth="1"/>
    <col min="12556" max="12556" width="8.85546875" style="62"/>
    <col min="12557" max="12557" width="18.140625" style="62" bestFit="1" customWidth="1"/>
    <col min="12558" max="12800" width="8.85546875" style="62"/>
    <col min="12801" max="12801" width="5.140625" style="62" customWidth="1"/>
    <col min="12802" max="12802" width="28.28515625" style="62" customWidth="1"/>
    <col min="12803" max="12803" width="38.28515625" style="62" customWidth="1"/>
    <col min="12804" max="12806" width="0" style="62" hidden="1" customWidth="1"/>
    <col min="12807" max="12808" width="24.85546875" style="62" bestFit="1" customWidth="1"/>
    <col min="12809" max="12809" width="22.5703125" style="62" customWidth="1"/>
    <col min="12810" max="12810" width="20.42578125" style="62" bestFit="1" customWidth="1"/>
    <col min="12811" max="12811" width="25.28515625" style="62" customWidth="1"/>
    <col min="12812" max="12812" width="8.85546875" style="62"/>
    <col min="12813" max="12813" width="18.140625" style="62" bestFit="1" customWidth="1"/>
    <col min="12814" max="13056" width="8.85546875" style="62"/>
    <col min="13057" max="13057" width="5.140625" style="62" customWidth="1"/>
    <col min="13058" max="13058" width="28.28515625" style="62" customWidth="1"/>
    <col min="13059" max="13059" width="38.28515625" style="62" customWidth="1"/>
    <col min="13060" max="13062" width="0" style="62" hidden="1" customWidth="1"/>
    <col min="13063" max="13064" width="24.85546875" style="62" bestFit="1" customWidth="1"/>
    <col min="13065" max="13065" width="22.5703125" style="62" customWidth="1"/>
    <col min="13066" max="13066" width="20.42578125" style="62" bestFit="1" customWidth="1"/>
    <col min="13067" max="13067" width="25.28515625" style="62" customWidth="1"/>
    <col min="13068" max="13068" width="8.85546875" style="62"/>
    <col min="13069" max="13069" width="18.140625" style="62" bestFit="1" customWidth="1"/>
    <col min="13070" max="13312" width="8.85546875" style="62"/>
    <col min="13313" max="13313" width="5.140625" style="62" customWidth="1"/>
    <col min="13314" max="13314" width="28.28515625" style="62" customWidth="1"/>
    <col min="13315" max="13315" width="38.28515625" style="62" customWidth="1"/>
    <col min="13316" max="13318" width="0" style="62" hidden="1" customWidth="1"/>
    <col min="13319" max="13320" width="24.85546875" style="62" bestFit="1" customWidth="1"/>
    <col min="13321" max="13321" width="22.5703125" style="62" customWidth="1"/>
    <col min="13322" max="13322" width="20.42578125" style="62" bestFit="1" customWidth="1"/>
    <col min="13323" max="13323" width="25.28515625" style="62" customWidth="1"/>
    <col min="13324" max="13324" width="8.85546875" style="62"/>
    <col min="13325" max="13325" width="18.140625" style="62" bestFit="1" customWidth="1"/>
    <col min="13326" max="13568" width="8.85546875" style="62"/>
    <col min="13569" max="13569" width="5.140625" style="62" customWidth="1"/>
    <col min="13570" max="13570" width="28.28515625" style="62" customWidth="1"/>
    <col min="13571" max="13571" width="38.28515625" style="62" customWidth="1"/>
    <col min="13572" max="13574" width="0" style="62" hidden="1" customWidth="1"/>
    <col min="13575" max="13576" width="24.85546875" style="62" bestFit="1" customWidth="1"/>
    <col min="13577" max="13577" width="22.5703125" style="62" customWidth="1"/>
    <col min="13578" max="13578" width="20.42578125" style="62" bestFit="1" customWidth="1"/>
    <col min="13579" max="13579" width="25.28515625" style="62" customWidth="1"/>
    <col min="13580" max="13580" width="8.85546875" style="62"/>
    <col min="13581" max="13581" width="18.140625" style="62" bestFit="1" customWidth="1"/>
    <col min="13582" max="13824" width="8.85546875" style="62"/>
    <col min="13825" max="13825" width="5.140625" style="62" customWidth="1"/>
    <col min="13826" max="13826" width="28.28515625" style="62" customWidth="1"/>
    <col min="13827" max="13827" width="38.28515625" style="62" customWidth="1"/>
    <col min="13828" max="13830" width="0" style="62" hidden="1" customWidth="1"/>
    <col min="13831" max="13832" width="24.85546875" style="62" bestFit="1" customWidth="1"/>
    <col min="13833" max="13833" width="22.5703125" style="62" customWidth="1"/>
    <col min="13834" max="13834" width="20.42578125" style="62" bestFit="1" customWidth="1"/>
    <col min="13835" max="13835" width="25.28515625" style="62" customWidth="1"/>
    <col min="13836" max="13836" width="8.85546875" style="62"/>
    <col min="13837" max="13837" width="18.140625" style="62" bestFit="1" customWidth="1"/>
    <col min="13838" max="14080" width="8.85546875" style="62"/>
    <col min="14081" max="14081" width="5.140625" style="62" customWidth="1"/>
    <col min="14082" max="14082" width="28.28515625" style="62" customWidth="1"/>
    <col min="14083" max="14083" width="38.28515625" style="62" customWidth="1"/>
    <col min="14084" max="14086" width="0" style="62" hidden="1" customWidth="1"/>
    <col min="14087" max="14088" width="24.85546875" style="62" bestFit="1" customWidth="1"/>
    <col min="14089" max="14089" width="22.5703125" style="62" customWidth="1"/>
    <col min="14090" max="14090" width="20.42578125" style="62" bestFit="1" customWidth="1"/>
    <col min="14091" max="14091" width="25.28515625" style="62" customWidth="1"/>
    <col min="14092" max="14092" width="8.85546875" style="62"/>
    <col min="14093" max="14093" width="18.140625" style="62" bestFit="1" customWidth="1"/>
    <col min="14094" max="14336" width="8.85546875" style="62"/>
    <col min="14337" max="14337" width="5.140625" style="62" customWidth="1"/>
    <col min="14338" max="14338" width="28.28515625" style="62" customWidth="1"/>
    <col min="14339" max="14339" width="38.28515625" style="62" customWidth="1"/>
    <col min="14340" max="14342" width="0" style="62" hidden="1" customWidth="1"/>
    <col min="14343" max="14344" width="24.85546875" style="62" bestFit="1" customWidth="1"/>
    <col min="14345" max="14345" width="22.5703125" style="62" customWidth="1"/>
    <col min="14346" max="14346" width="20.42578125" style="62" bestFit="1" customWidth="1"/>
    <col min="14347" max="14347" width="25.28515625" style="62" customWidth="1"/>
    <col min="14348" max="14348" width="8.85546875" style="62"/>
    <col min="14349" max="14349" width="18.140625" style="62" bestFit="1" customWidth="1"/>
    <col min="14350" max="14592" width="8.85546875" style="62"/>
    <col min="14593" max="14593" width="5.140625" style="62" customWidth="1"/>
    <col min="14594" max="14594" width="28.28515625" style="62" customWidth="1"/>
    <col min="14595" max="14595" width="38.28515625" style="62" customWidth="1"/>
    <col min="14596" max="14598" width="0" style="62" hidden="1" customWidth="1"/>
    <col min="14599" max="14600" width="24.85546875" style="62" bestFit="1" customWidth="1"/>
    <col min="14601" max="14601" width="22.5703125" style="62" customWidth="1"/>
    <col min="14602" max="14602" width="20.42578125" style="62" bestFit="1" customWidth="1"/>
    <col min="14603" max="14603" width="25.28515625" style="62" customWidth="1"/>
    <col min="14604" max="14604" width="8.85546875" style="62"/>
    <col min="14605" max="14605" width="18.140625" style="62" bestFit="1" customWidth="1"/>
    <col min="14606" max="14848" width="8.85546875" style="62"/>
    <col min="14849" max="14849" width="5.140625" style="62" customWidth="1"/>
    <col min="14850" max="14850" width="28.28515625" style="62" customWidth="1"/>
    <col min="14851" max="14851" width="38.28515625" style="62" customWidth="1"/>
    <col min="14852" max="14854" width="0" style="62" hidden="1" customWidth="1"/>
    <col min="14855" max="14856" width="24.85546875" style="62" bestFit="1" customWidth="1"/>
    <col min="14857" max="14857" width="22.5703125" style="62" customWidth="1"/>
    <col min="14858" max="14858" width="20.42578125" style="62" bestFit="1" customWidth="1"/>
    <col min="14859" max="14859" width="25.28515625" style="62" customWidth="1"/>
    <col min="14860" max="14860" width="8.85546875" style="62"/>
    <col min="14861" max="14861" width="18.140625" style="62" bestFit="1" customWidth="1"/>
    <col min="14862" max="15104" width="8.85546875" style="62"/>
    <col min="15105" max="15105" width="5.140625" style="62" customWidth="1"/>
    <col min="15106" max="15106" width="28.28515625" style="62" customWidth="1"/>
    <col min="15107" max="15107" width="38.28515625" style="62" customWidth="1"/>
    <col min="15108" max="15110" width="0" style="62" hidden="1" customWidth="1"/>
    <col min="15111" max="15112" width="24.85546875" style="62" bestFit="1" customWidth="1"/>
    <col min="15113" max="15113" width="22.5703125" style="62" customWidth="1"/>
    <col min="15114" max="15114" width="20.42578125" style="62" bestFit="1" customWidth="1"/>
    <col min="15115" max="15115" width="25.28515625" style="62" customWidth="1"/>
    <col min="15116" max="15116" width="8.85546875" style="62"/>
    <col min="15117" max="15117" width="18.140625" style="62" bestFit="1" customWidth="1"/>
    <col min="15118" max="15360" width="8.85546875" style="62"/>
    <col min="15361" max="15361" width="5.140625" style="62" customWidth="1"/>
    <col min="15362" max="15362" width="28.28515625" style="62" customWidth="1"/>
    <col min="15363" max="15363" width="38.28515625" style="62" customWidth="1"/>
    <col min="15364" max="15366" width="0" style="62" hidden="1" customWidth="1"/>
    <col min="15367" max="15368" width="24.85546875" style="62" bestFit="1" customWidth="1"/>
    <col min="15369" max="15369" width="22.5703125" style="62" customWidth="1"/>
    <col min="15370" max="15370" width="20.42578125" style="62" bestFit="1" customWidth="1"/>
    <col min="15371" max="15371" width="25.28515625" style="62" customWidth="1"/>
    <col min="15372" max="15372" width="8.85546875" style="62"/>
    <col min="15373" max="15373" width="18.140625" style="62" bestFit="1" customWidth="1"/>
    <col min="15374" max="15616" width="8.85546875" style="62"/>
    <col min="15617" max="15617" width="5.140625" style="62" customWidth="1"/>
    <col min="15618" max="15618" width="28.28515625" style="62" customWidth="1"/>
    <col min="15619" max="15619" width="38.28515625" style="62" customWidth="1"/>
    <col min="15620" max="15622" width="0" style="62" hidden="1" customWidth="1"/>
    <col min="15623" max="15624" width="24.85546875" style="62" bestFit="1" customWidth="1"/>
    <col min="15625" max="15625" width="22.5703125" style="62" customWidth="1"/>
    <col min="15626" max="15626" width="20.42578125" style="62" bestFit="1" customWidth="1"/>
    <col min="15627" max="15627" width="25.28515625" style="62" customWidth="1"/>
    <col min="15628" max="15628" width="8.85546875" style="62"/>
    <col min="15629" max="15629" width="18.140625" style="62" bestFit="1" customWidth="1"/>
    <col min="15630" max="15872" width="8.85546875" style="62"/>
    <col min="15873" max="15873" width="5.140625" style="62" customWidth="1"/>
    <col min="15874" max="15874" width="28.28515625" style="62" customWidth="1"/>
    <col min="15875" max="15875" width="38.28515625" style="62" customWidth="1"/>
    <col min="15876" max="15878" width="0" style="62" hidden="1" customWidth="1"/>
    <col min="15879" max="15880" width="24.85546875" style="62" bestFit="1" customWidth="1"/>
    <col min="15881" max="15881" width="22.5703125" style="62" customWidth="1"/>
    <col min="15882" max="15882" width="20.42578125" style="62" bestFit="1" customWidth="1"/>
    <col min="15883" max="15883" width="25.28515625" style="62" customWidth="1"/>
    <col min="15884" max="15884" width="8.85546875" style="62"/>
    <col min="15885" max="15885" width="18.140625" style="62" bestFit="1" customWidth="1"/>
    <col min="15886" max="16128" width="8.85546875" style="62"/>
    <col min="16129" max="16129" width="5.140625" style="62" customWidth="1"/>
    <col min="16130" max="16130" width="28.28515625" style="62" customWidth="1"/>
    <col min="16131" max="16131" width="38.28515625" style="62" customWidth="1"/>
    <col min="16132" max="16134" width="0" style="62" hidden="1" customWidth="1"/>
    <col min="16135" max="16136" width="24.85546875" style="62" bestFit="1" customWidth="1"/>
    <col min="16137" max="16137" width="22.5703125" style="62" customWidth="1"/>
    <col min="16138" max="16138" width="20.42578125" style="62" bestFit="1" customWidth="1"/>
    <col min="16139" max="16139" width="25.28515625" style="62" customWidth="1"/>
    <col min="16140" max="16140" width="8.85546875" style="62"/>
    <col min="16141" max="16141" width="18.140625" style="62" bestFit="1" customWidth="1"/>
    <col min="16142" max="16384" width="8.85546875" style="62"/>
  </cols>
  <sheetData>
    <row r="1" spans="1:13" ht="27" customHeight="1">
      <c r="A1" s="197" t="s">
        <v>924</v>
      </c>
    </row>
    <row r="2" spans="1:13" ht="31.15" customHeight="1">
      <c r="A2" s="62"/>
      <c r="B2" s="616" t="s">
        <v>823</v>
      </c>
      <c r="C2" s="198"/>
      <c r="D2" s="198"/>
      <c r="E2" s="198"/>
      <c r="F2" s="198"/>
    </row>
    <row r="3" spans="1:13" ht="57" customHeight="1">
      <c r="A3" s="144" t="s">
        <v>361</v>
      </c>
      <c r="B3" s="144" t="s">
        <v>362</v>
      </c>
      <c r="C3" s="144" t="s">
        <v>363</v>
      </c>
      <c r="D3" s="188" t="s">
        <v>369</v>
      </c>
      <c r="E3" s="144"/>
      <c r="F3" s="144"/>
      <c r="G3" s="372" t="s">
        <v>529</v>
      </c>
      <c r="H3" s="372" t="s">
        <v>530</v>
      </c>
      <c r="I3" s="372" t="s">
        <v>531</v>
      </c>
      <c r="J3" s="372" t="s">
        <v>532</v>
      </c>
      <c r="K3" s="372" t="s">
        <v>533</v>
      </c>
    </row>
    <row r="4" spans="1:13" s="73" customFormat="1" ht="87.75" customHeight="1">
      <c r="A4" s="66">
        <v>1</v>
      </c>
      <c r="B4" s="66" t="s">
        <v>371</v>
      </c>
      <c r="C4" s="66" t="s">
        <v>372</v>
      </c>
      <c r="D4" s="69" t="s">
        <v>483</v>
      </c>
      <c r="E4" s="69">
        <v>5660280</v>
      </c>
      <c r="F4" s="71">
        <v>8671822555</v>
      </c>
      <c r="G4" s="364">
        <v>818790.8</v>
      </c>
      <c r="H4" s="364">
        <v>243556.29</v>
      </c>
      <c r="I4" s="364">
        <v>48428.53</v>
      </c>
      <c r="J4" s="365"/>
      <c r="K4" s="365"/>
    </row>
    <row r="5" spans="1:13" s="73" customFormat="1" ht="25.5">
      <c r="A5" s="66">
        <v>2</v>
      </c>
      <c r="B5" s="66" t="s">
        <v>376</v>
      </c>
      <c r="C5" s="66" t="s">
        <v>377</v>
      </c>
      <c r="D5" s="69" t="s">
        <v>484</v>
      </c>
      <c r="E5" s="69">
        <v>180830466</v>
      </c>
      <c r="F5" s="71">
        <v>8672237043</v>
      </c>
      <c r="G5" s="364">
        <v>21729.1</v>
      </c>
      <c r="H5" s="364">
        <v>334354.69</v>
      </c>
      <c r="I5" s="364">
        <v>45187.09</v>
      </c>
      <c r="J5" s="365"/>
      <c r="K5" s="365">
        <v>15339.9</v>
      </c>
    </row>
    <row r="6" spans="1:13" s="73" customFormat="1" ht="89.25" customHeight="1">
      <c r="A6" s="66">
        <v>3</v>
      </c>
      <c r="B6" s="66" t="s">
        <v>379</v>
      </c>
      <c r="C6" s="66" t="s">
        <v>380</v>
      </c>
      <c r="D6" s="66" t="s">
        <v>380</v>
      </c>
      <c r="E6" s="70" t="s">
        <v>382</v>
      </c>
      <c r="F6" s="71">
        <v>8671866535</v>
      </c>
      <c r="G6" s="364">
        <v>25987391.859999999</v>
      </c>
      <c r="H6" s="364">
        <v>3250910.85</v>
      </c>
      <c r="I6" s="364">
        <v>452001.92</v>
      </c>
      <c r="J6" s="365">
        <v>320000</v>
      </c>
      <c r="K6" s="365">
        <v>1412427.7</v>
      </c>
      <c r="M6" s="401">
        <f>G6+G16</f>
        <v>27513303.859999999</v>
      </c>
    </row>
    <row r="7" spans="1:13" s="78" customFormat="1" ht="25.5">
      <c r="A7" s="66">
        <v>4</v>
      </c>
      <c r="B7" s="52" t="s">
        <v>551</v>
      </c>
      <c r="C7" s="74" t="s">
        <v>385</v>
      </c>
      <c r="D7" s="74" t="s">
        <v>385</v>
      </c>
      <c r="E7" s="76">
        <v>180056015</v>
      </c>
      <c r="F7" s="77">
        <v>8672099434</v>
      </c>
      <c r="G7" s="364">
        <v>6524776.8700000001</v>
      </c>
      <c r="H7" s="364">
        <v>678328.66</v>
      </c>
      <c r="I7" s="364">
        <v>112993.31</v>
      </c>
      <c r="J7" s="365"/>
      <c r="K7" s="365"/>
    </row>
    <row r="8" spans="1:13" s="78" customFormat="1" ht="25.5">
      <c r="A8" s="66">
        <v>5</v>
      </c>
      <c r="B8" s="52" t="s">
        <v>389</v>
      </c>
      <c r="C8" s="74" t="s">
        <v>390</v>
      </c>
      <c r="D8" s="74" t="s">
        <v>485</v>
      </c>
      <c r="E8" s="76">
        <v>180055984</v>
      </c>
      <c r="F8" s="77">
        <v>8672099428</v>
      </c>
      <c r="G8" s="364">
        <v>9012838.2799999993</v>
      </c>
      <c r="H8" s="364">
        <v>1214721.8500000001</v>
      </c>
      <c r="I8" s="364">
        <v>171882.53</v>
      </c>
      <c r="J8" s="364">
        <v>3000</v>
      </c>
      <c r="K8" s="365"/>
    </row>
    <row r="9" spans="1:13" s="78" customFormat="1" ht="25.5">
      <c r="A9" s="66">
        <v>6</v>
      </c>
      <c r="B9" s="52" t="s">
        <v>490</v>
      </c>
      <c r="C9" s="74" t="s">
        <v>392</v>
      </c>
      <c r="D9" s="74" t="s">
        <v>486</v>
      </c>
      <c r="E9" s="80" t="s">
        <v>395</v>
      </c>
      <c r="F9" s="77">
        <v>8671871335</v>
      </c>
      <c r="G9" s="364">
        <v>4489604.66</v>
      </c>
      <c r="H9" s="364">
        <v>1523768.45</v>
      </c>
      <c r="I9" s="364">
        <v>195100.77</v>
      </c>
      <c r="J9" s="365"/>
      <c r="K9" s="365"/>
    </row>
    <row r="10" spans="1:13" s="78" customFormat="1" ht="84.6" customHeight="1">
      <c r="A10" s="66">
        <v>7</v>
      </c>
      <c r="B10" s="52" t="s">
        <v>491</v>
      </c>
      <c r="C10" s="74" t="s">
        <v>397</v>
      </c>
      <c r="D10" s="74" t="s">
        <v>397</v>
      </c>
      <c r="E10" s="80" t="s">
        <v>399</v>
      </c>
      <c r="F10" s="77">
        <v>8671618814</v>
      </c>
      <c r="G10" s="364">
        <v>2284778.27</v>
      </c>
      <c r="H10" s="364">
        <v>328868.52</v>
      </c>
      <c r="I10" s="364">
        <v>85436.54</v>
      </c>
      <c r="J10" s="365"/>
      <c r="K10" s="365"/>
    </row>
    <row r="11" spans="1:13" s="78" customFormat="1" ht="87" customHeight="1">
      <c r="A11" s="66">
        <v>10</v>
      </c>
      <c r="B11" s="52" t="s">
        <v>401</v>
      </c>
      <c r="C11" s="74" t="s">
        <v>402</v>
      </c>
      <c r="D11" s="74" t="s">
        <v>487</v>
      </c>
      <c r="E11" s="76">
        <v>830193806</v>
      </c>
      <c r="F11" s="77">
        <v>8671755273</v>
      </c>
      <c r="G11" s="366">
        <v>984775.44</v>
      </c>
      <c r="H11" s="364">
        <v>194573.05</v>
      </c>
      <c r="I11" s="364">
        <v>47811.4</v>
      </c>
      <c r="J11" s="365">
        <v>6000</v>
      </c>
      <c r="K11" s="365"/>
    </row>
    <row r="12" spans="1:13" s="78" customFormat="1" ht="25.5">
      <c r="A12" s="66">
        <v>11</v>
      </c>
      <c r="B12" s="52" t="s">
        <v>404</v>
      </c>
      <c r="C12" s="74" t="s">
        <v>482</v>
      </c>
      <c r="D12" s="74" t="s">
        <v>461</v>
      </c>
      <c r="E12" s="76">
        <v>830193781</v>
      </c>
      <c r="F12" s="367">
        <v>8671707073</v>
      </c>
      <c r="G12" s="368">
        <v>1932815.21</v>
      </c>
      <c r="H12" s="369">
        <v>172449.85</v>
      </c>
      <c r="I12" s="364">
        <v>29525.98</v>
      </c>
      <c r="J12" s="365">
        <v>3000</v>
      </c>
      <c r="K12" s="365"/>
    </row>
    <row r="13" spans="1:13" s="78" customFormat="1" ht="25.5">
      <c r="A13" s="66">
        <v>12</v>
      </c>
      <c r="B13" s="52" t="s">
        <v>459</v>
      </c>
      <c r="C13" s="74" t="s">
        <v>482</v>
      </c>
      <c r="D13" s="74" t="s">
        <v>462</v>
      </c>
      <c r="E13" s="76">
        <v>181136673</v>
      </c>
      <c r="F13" s="77">
        <v>8672239243</v>
      </c>
      <c r="G13" s="364"/>
      <c r="H13" s="364">
        <v>187382.64</v>
      </c>
      <c r="I13" s="364">
        <v>10623.14</v>
      </c>
      <c r="J13" s="365">
        <v>3000</v>
      </c>
      <c r="K13" s="365"/>
    </row>
    <row r="14" spans="1:13" s="78" customFormat="1" ht="38.25">
      <c r="A14" s="66">
        <v>13</v>
      </c>
      <c r="B14" s="52" t="s">
        <v>405</v>
      </c>
      <c r="C14" s="74" t="s">
        <v>406</v>
      </c>
      <c r="D14" s="74" t="s">
        <v>488</v>
      </c>
      <c r="E14" s="76">
        <v>830442110</v>
      </c>
      <c r="F14" s="77">
        <v>8671914689</v>
      </c>
      <c r="G14" s="364"/>
      <c r="H14" s="364">
        <v>77670.69</v>
      </c>
      <c r="I14" s="364">
        <v>23541.919999999998</v>
      </c>
      <c r="J14" s="365"/>
      <c r="K14" s="365"/>
    </row>
    <row r="15" spans="1:13" s="78" customFormat="1" ht="25.5">
      <c r="A15" s="66">
        <v>14</v>
      </c>
      <c r="B15" s="52" t="s">
        <v>556</v>
      </c>
      <c r="C15" s="74" t="s">
        <v>408</v>
      </c>
      <c r="D15" s="74" t="s">
        <v>408</v>
      </c>
      <c r="E15" s="76">
        <v>831354708</v>
      </c>
      <c r="F15" s="77">
        <v>8672035983</v>
      </c>
      <c r="G15" s="364">
        <v>3799094.19</v>
      </c>
      <c r="H15" s="364">
        <v>452866.88</v>
      </c>
      <c r="I15" s="364">
        <v>83610.97</v>
      </c>
      <c r="J15" s="365"/>
      <c r="K15" s="365"/>
    </row>
    <row r="16" spans="1:13" s="78" customFormat="1" ht="25.5">
      <c r="A16" s="66">
        <v>15</v>
      </c>
      <c r="B16" s="52" t="s">
        <v>749</v>
      </c>
      <c r="C16" s="74" t="s">
        <v>410</v>
      </c>
      <c r="D16" s="74" t="s">
        <v>410</v>
      </c>
      <c r="E16" s="76">
        <v>1178125</v>
      </c>
      <c r="F16" s="77">
        <v>8672239912</v>
      </c>
      <c r="G16" s="364">
        <v>1525912</v>
      </c>
      <c r="H16" s="364">
        <v>80369.67</v>
      </c>
      <c r="I16" s="364">
        <v>28481.54</v>
      </c>
      <c r="J16" s="365"/>
      <c r="K16" s="365"/>
    </row>
    <row r="17" spans="1:11" s="78" customFormat="1" ht="38.25">
      <c r="A17" s="66">
        <v>16</v>
      </c>
      <c r="B17" s="52" t="s">
        <v>411</v>
      </c>
      <c r="C17" s="74" t="s">
        <v>481</v>
      </c>
      <c r="D17" s="74" t="s">
        <v>489</v>
      </c>
      <c r="E17" s="76">
        <v>905830</v>
      </c>
      <c r="F17" s="77">
        <v>8671868706</v>
      </c>
      <c r="G17" s="364">
        <v>10922892.5</v>
      </c>
      <c r="H17" s="364">
        <v>2099082.7599999998</v>
      </c>
      <c r="I17" s="364">
        <v>374237.43</v>
      </c>
      <c r="J17" s="365"/>
      <c r="K17" s="365"/>
    </row>
    <row r="18" spans="1:11" s="78" customFormat="1" ht="51">
      <c r="A18" s="66">
        <v>17</v>
      </c>
      <c r="B18" s="52" t="s">
        <v>412</v>
      </c>
      <c r="C18" s="76" t="s">
        <v>519</v>
      </c>
      <c r="D18" s="74" t="s">
        <v>520</v>
      </c>
      <c r="E18" s="76">
        <v>830257618</v>
      </c>
      <c r="F18" s="77">
        <v>8671868103</v>
      </c>
      <c r="G18" s="364">
        <v>36120375.960000001</v>
      </c>
      <c r="H18" s="365">
        <v>539799.49</v>
      </c>
      <c r="I18" s="365">
        <v>86276.3</v>
      </c>
      <c r="J18" s="365">
        <v>24000</v>
      </c>
      <c r="K18" s="365">
        <v>207086.62</v>
      </c>
    </row>
    <row r="19" spans="1:11" s="370" customFormat="1" ht="31.5" customHeight="1">
      <c r="A19" s="692" t="s">
        <v>427</v>
      </c>
      <c r="B19" s="692"/>
      <c r="C19" s="692"/>
      <c r="D19" s="373"/>
      <c r="E19" s="373"/>
      <c r="F19" s="373"/>
      <c r="G19" s="212">
        <f>SUM(G4:G18)</f>
        <v>104425775.13999999</v>
      </c>
      <c r="H19" s="212">
        <f>SUM(H4:H18)</f>
        <v>11378704.34</v>
      </c>
      <c r="I19" s="212">
        <f>SUM(I4:I18)</f>
        <v>1795139.3699999999</v>
      </c>
      <c r="J19" s="212">
        <f>SUM(J4:J18)</f>
        <v>359000</v>
      </c>
      <c r="K19" s="212">
        <f>SUM(K4:K18)</f>
        <v>1634854.2199999997</v>
      </c>
    </row>
    <row r="20" spans="1:11" ht="18">
      <c r="G20" s="371"/>
      <c r="H20" s="371"/>
      <c r="I20" s="371"/>
      <c r="J20" s="371"/>
    </row>
  </sheetData>
  <mergeCells count="1">
    <mergeCell ref="A19:C19"/>
  </mergeCells>
  <pageMargins left="0.23622047244094491" right="0.23622047244094491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ANKIETA</vt:lpstr>
      <vt:lpstr>BUDYNKI I BUDOWLE</vt:lpstr>
      <vt:lpstr>DROGI I SIECI</vt:lpstr>
      <vt:lpstr>ŚRODKI TRWAŁE</vt:lpstr>
      <vt:lpstr>ELEKTRONIKA</vt:lpstr>
      <vt:lpstr>GOTÓWKA</vt:lpstr>
      <vt:lpstr>MASZYNY, URZĄDZENIA </vt:lpstr>
      <vt:lpstr>NNW OSP</vt:lpstr>
      <vt:lpstr>Arkusz zbiorczy_SU_2026</vt:lpstr>
      <vt:lpstr>Pojazdy</vt:lpstr>
      <vt:lpstr>NNW Inkasenci</vt:lpstr>
    </vt:vector>
  </TitlesOfParts>
  <Company>Donoria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Newia Broker</dc:creator>
  <cp:lastModifiedBy>Sebastian Kurczewski</cp:lastModifiedBy>
  <cp:lastPrinted>2025-10-23T13:08:53Z</cp:lastPrinted>
  <dcterms:created xsi:type="dcterms:W3CDTF">2012-07-09T08:25:35Z</dcterms:created>
  <dcterms:modified xsi:type="dcterms:W3CDTF">2025-11-26T07:46:33Z</dcterms:modified>
</cp:coreProperties>
</file>